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autoCompressPictures="0"/>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V7" i="5"/>
  <c r="V8" i="5"/>
  <c r="V9" i="5"/>
  <c r="V11" i="5"/>
  <c r="V12" i="5"/>
  <c r="V13" i="5"/>
  <c r="V15" i="5"/>
  <c r="R15" i="5" s="1"/>
  <c r="V16" i="5"/>
  <c r="V17" i="5"/>
  <c r="V19" i="5"/>
  <c r="V20" i="5"/>
  <c r="V21" i="5"/>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11"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c r="B56" i="6"/>
  <c r="G56" i="6" s="1"/>
  <c r="B55" i="6"/>
  <c r="G55" i="6" s="1"/>
  <c r="B54" i="6"/>
  <c r="G54" i="6" s="1"/>
  <c r="B53" i="6"/>
  <c r="G53" i="6" s="1"/>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H28" i="5"/>
  <c r="AB12"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B23" i="6" l="1"/>
  <c r="B33" i="6" s="1"/>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V10" i="5"/>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I55" i="5"/>
  <c r="H87" i="5"/>
  <c r="F149" i="5"/>
  <c r="H229" i="5"/>
  <c r="G333" i="5"/>
  <c r="I157" i="5"/>
  <c r="J269" i="5"/>
  <c r="G71" i="5"/>
  <c r="F133" i="5"/>
  <c r="F261" i="5"/>
  <c r="F459" i="5"/>
  <c r="J181" i="5"/>
  <c r="F2428" i="5"/>
  <c r="H331"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R21" i="5"/>
  <c r="X21" i="5"/>
  <c r="R13" i="5"/>
  <c r="X13" i="5"/>
  <c r="X5" i="5"/>
  <c r="R5"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X7"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X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X1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X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X9" i="5"/>
  <c r="R9" i="5"/>
  <c r="G1473" i="5"/>
  <c r="F1105" i="5"/>
  <c r="H2433" i="5"/>
  <c r="I1637" i="5"/>
  <c r="I127" i="5"/>
  <c r="H1173" i="5"/>
  <c r="E1377" i="5"/>
  <c r="X1377" i="5" s="1"/>
  <c r="E183" i="5"/>
  <c r="X183" i="5" s="1"/>
  <c r="F657" i="5"/>
  <c r="F793" i="5"/>
  <c r="F399" i="5"/>
  <c r="H1573" i="5"/>
  <c r="R2257" i="5"/>
  <c r="J937" i="5"/>
  <c r="G1445"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X19" i="5"/>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E35" i="5"/>
  <c r="X35" i="5" s="1"/>
  <c r="J91" i="5"/>
  <c r="H467" i="5"/>
  <c r="G385" i="5"/>
  <c r="R27"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X16" i="5"/>
  <c r="R16" i="5"/>
  <c r="R14" i="5"/>
  <c r="X14" i="5"/>
  <c r="R10" i="5"/>
  <c r="X10" i="5"/>
  <c r="R8" i="5"/>
  <c r="X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X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T13" i="5"/>
  <c r="S5" i="5"/>
  <c r="T5" i="5"/>
  <c r="T16" i="5"/>
  <c r="T12" i="5"/>
  <c r="T11" i="5"/>
  <c r="S18" i="5"/>
  <c r="S14" i="5"/>
  <c r="S10" i="5"/>
  <c r="S6" i="5"/>
  <c r="S19" i="5"/>
  <c r="S15" i="5"/>
  <c r="S11" i="5"/>
  <c r="S7" i="5"/>
  <c r="T18" i="5"/>
  <c r="T10" i="5"/>
  <c r="T14" i="5"/>
  <c r="T15" i="5"/>
  <c r="S20" i="5"/>
  <c r="S16" i="5"/>
  <c r="S12" i="5"/>
  <c r="S8" i="5"/>
  <c r="S21" i="5"/>
  <c r="S17" i="5"/>
  <c r="S13" i="5"/>
  <c r="S9" i="5"/>
  <c r="T20" i="5"/>
  <c r="T8" i="5"/>
  <c r="T21" i="5"/>
  <c r="T17" i="5"/>
  <c r="T9" i="5"/>
  <c r="T19" i="5"/>
  <c r="T7" i="5"/>
  <c r="C9" i="6" l="1"/>
  <c r="C12" i="6"/>
  <c r="G23" i="6"/>
  <c r="H23" i="6" s="1"/>
  <c r="D23" i="6" s="1"/>
  <c r="B38" i="6"/>
  <c r="B28" i="6"/>
  <c r="G28" i="6" s="1"/>
  <c r="B48" i="6"/>
  <c r="B43" i="6"/>
  <c r="C13" i="6"/>
  <c r="C11" i="6"/>
  <c r="C10" i="6"/>
  <c r="C8" i="6"/>
  <c r="C7" i="6"/>
  <c r="C5" i="6"/>
  <c r="B45" i="6"/>
  <c r="G20" i="6"/>
  <c r="H20" i="6" s="1"/>
  <c r="B25" i="6"/>
  <c r="F25" i="6"/>
  <c r="B40" i="6"/>
  <c r="F26" i="6"/>
  <c r="B30" i="6"/>
  <c r="G30" i="6" s="1"/>
  <c r="F41" i="6"/>
  <c r="B41" i="6"/>
  <c r="G41" i="6" s="1"/>
  <c r="F63" i="6"/>
  <c r="F36" i="6"/>
  <c r="G21" i="6"/>
  <c r="H21" i="6" s="1"/>
  <c r="B26" i="6"/>
  <c r="B36" i="6"/>
  <c r="B46" i="6"/>
  <c r="G46" i="6" s="1"/>
  <c r="G31" i="6"/>
  <c r="H22" i="6"/>
  <c r="D22" i="6" s="1"/>
  <c r="G47" i="6"/>
  <c r="G42" i="6"/>
  <c r="G40" i="6"/>
  <c r="G26" i="6"/>
  <c r="K65" i="6"/>
  <c r="G27" i="6"/>
  <c r="G32" i="6"/>
  <c r="G45" i="6"/>
  <c r="G43" i="6"/>
  <c r="G38" i="6"/>
  <c r="G35" i="6"/>
  <c r="G33" i="6"/>
  <c r="G37" i="6"/>
  <c r="G25" i="6"/>
  <c r="H25" i="6" s="1"/>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H26" i="6" l="1"/>
  <c r="C26" i="6" s="1"/>
  <c r="H41" i="6"/>
  <c r="D41" i="6" s="1"/>
  <c r="D20" i="6"/>
  <c r="K62" i="6"/>
  <c r="C62" i="6" s="1"/>
  <c r="F45" i="6"/>
  <c r="H45" i="6" s="1"/>
  <c r="F62" i="6"/>
  <c r="B2" i="6" s="1"/>
  <c r="F40" i="6"/>
  <c r="H40" i="6" s="1"/>
  <c r="D40" i="6" s="1"/>
  <c r="F35" i="6"/>
  <c r="H35" i="6" s="1"/>
  <c r="F30" i="6"/>
  <c r="H30" i="6" s="1"/>
  <c r="F46" i="6"/>
  <c r="H46" i="6" s="1"/>
  <c r="F31" i="6"/>
  <c r="H31" i="6" s="1"/>
  <c r="D31" i="6" s="1"/>
  <c r="C20" i="6"/>
  <c r="D21" i="6"/>
  <c r="C21" i="6"/>
  <c r="K63" i="6"/>
  <c r="H32" i="6"/>
  <c r="C32" i="6" s="1"/>
  <c r="C22" i="6"/>
  <c r="C41" i="6"/>
  <c r="F38" i="6"/>
  <c r="H38" i="6" s="1"/>
  <c r="F43" i="6"/>
  <c r="H43" i="6" s="1"/>
  <c r="H28" i="6"/>
  <c r="F65" i="6"/>
  <c r="F33" i="6"/>
  <c r="H33" i="6" s="1"/>
  <c r="F48" i="6"/>
  <c r="H48" i="6" s="1"/>
  <c r="D36" i="6"/>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26" i="6" l="1"/>
  <c r="D32" i="6"/>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H65" i="6"/>
  <c r="D65" i="6" s="1"/>
  <c r="C65"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<sst xmlns="http://schemas.openxmlformats.org/spreadsheetml/2006/main" count="21792" uniqueCount="15437">
  <si>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</si>
  <si>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</si>
  <si>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</si>
  <si>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</si>
  <si>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</si>
  <si>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</si>
  <si>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</si>
  <si>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</si>
  <si>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</si>
  <si>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</si>
  <si>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</si>
  <si>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</si>
  <si>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</si>
  <si>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</si>
  <si>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</si>
  <si>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</si>
  <si>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</si>
  <si>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</si>
  <si>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</si>
  <si>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</si>
  <si>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</si>
  <si>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</si>
  <si>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</si>
  <si>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</si>
  <si>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</si>
  <si>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</si>
  <si>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</si>
  <si>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</si>
  <si>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</si>
  <si>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</si>
  <si>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</si>
  <si>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</si>
  <si>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</si>
  <si>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</si>
  <si>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</si>
  <si>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</si>
  <si>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</si>
  <si>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</si>
  <si>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</si>
  <si>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</si>
  <si>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</si>
  <si>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</si>
  <si>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</si>
  <si>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</si>
  <si>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</si>
  <si>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</si>
  <si>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</si>
  <si>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</si>
  <si>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</si>
  <si>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</si>
  <si>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</si>
  <si>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</si>
  <si>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</si>
  <si>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</si>
  <si>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</si>
  <si>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</si>
  <si>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</si>
  <si>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</si>
  <si>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</si>
  <si>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</si>
  <si>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</si>
  <si>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</si>
  <si>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</si>
  <si>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</si>
  <si>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</si>
  <si>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</si>
  <si>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</si>
  <si>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</si>
  <si>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</si>
  <si>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</si>
  <si>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</si>
  <si>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</si>
  <si>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</si>
  <si>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</si>
  <si>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</si>
  <si>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</si>
  <si>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</si>
  <si>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</si>
  <si>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</si>
  <si>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</si>
  <si>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</si>
  <si>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</si>
  <si>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</si>
  <si>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</si>
  <si>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</si>
  <si>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</si>
  <si>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</si>
  <si>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</si>
  <si>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</si>
  <si>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</si>
  <si>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</si>
  <si>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</si>
  <si>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</si>
  <si>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</si>
  <si>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</si>
  <si>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</si>
  <si>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</si>
  <si>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</si>
  <si>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</si>
  <si>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</si>
  <si>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</si>
  <si>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</si>
  <si>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</si>
  <si>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</si>
  <si>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</si>
  <si>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</si>
  <si>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</si>
  <si>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</si>
  <si>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</si>
  <si>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</si>
  <si>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</si>
  <si>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</si>
  <si>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</si>
  <si>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</si>
  <si>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</si>
  <si>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</si>
  <si>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</si>
  <si>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</si>
  <si>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</si>
  <si>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</si>
  <si>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</si>
  <si>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</si>
  <si>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</si>
  <si>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</si>
  <si>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</si>
  <si>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</si>
  <si>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</si>
  <si>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</si>
  <si>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</si>
  <si>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</si>
  <si>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</si>
  <si>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</si>
  <si>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</si>
  <si>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</si>
  <si>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</si>
  <si>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</si>
  <si>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</si>
  <si>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</si>
  <si>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</si>
  <si>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</si>
  <si>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</si>
  <si>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</si>
  <si>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</si>
  <si>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</si>
  <si>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</si>
  <si>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</si>
  <si>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</si>
  <si>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</si>
  <si>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</si>
  <si>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</si>
  <si>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</si>
  <si>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</si>
  <si>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</si>
  <si>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</si>
  <si>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</si>
  <si>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</si>
  <si>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</si>
  <si>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</si>
  <si>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</si>
  <si>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</si>
  <si>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</si>
  <si>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</si>
  <si>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</si>
  <si>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</si>
  <si>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</si>
  <si>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</si>
  <si>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</si>
  <si>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</si>
  <si>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</si>
  <si>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</si>
  <si>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</si>
  <si>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</si>
  <si>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</si>
  <si>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</si>
  <si>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</si>
  <si>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</si>
  <si>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</si>
  <si>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</si>
  <si>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</si>
  <si>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</si>
  <si>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</si>
  <si>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</si>
  <si>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</si>
  <si>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</si>
  <si>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</si>
  <si>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</si>
  <si>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</si>
  <si>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</si>
  <si>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</si>
  <si>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</si>
  <si>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</si>
  <si>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</si>
  <si>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</si>
  <si>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</si>
  <si>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</si>
  <si>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</si>
  <si>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</si>
  <si>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</si>
  <si>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</si>
  <si>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</si>
  <si>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</si>
  <si>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</si>
  <si>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</si>
  <si>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</si>
  <si>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</si>
  <si>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</si>
  <si>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</si>
  <si>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</si>
  <si>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</si>
  <si>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</si>
  <si>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</si>
  <si>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</si>
  <si>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</si>
  <si>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</si>
  <si>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</si>
  <si>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</si>
  <si>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</si>
  <si>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</si>
  <si>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</si>
  <si>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</si>
  <si>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</si>
  <si>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</si>
  <si>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</si>
  <si>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</si>
  <si>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</si>
  <si>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</si>
  <si>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</si>
  <si>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</si>
  <si>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</si>
  <si>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</si>
  <si>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</si>
  <si>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</si>
  <si>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</si>
  <si>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</si>
  <si>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</si>
  <si>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</si>
  <si>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</si>
  <si>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</si>
  <si>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</si>
  <si>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</si>
  <si>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</si>
  <si>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</si>
  <si>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</si>
  <si>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</si>
  <si>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</si>
  <si>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</si>
  <si>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</si>
  <si>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</si>
  <si>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</si>
  <si>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</si>
  <si>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</si>
  <si>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</si>
  <si>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</si>
  <si>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</si>
  <si>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</si>
  <si>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</si>
  <si>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</si>
  <si>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</si>
  <si>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</si>
  <si>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</si>
  <si>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</si>
  <si>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</si>
  <si>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</si>
  <si>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</si>
  <si>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</si>
  <si>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</si>
  <si>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</si>
  <si>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</si>
  <si>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</si>
  <si>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</si>
  <si>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</si>
  <si>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</si>
  <si>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</si>
  <si>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</si>
  <si>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</si>
  <si>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</si>
  <si>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</si>
  <si>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</si>
  <si>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</si>
  <si>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</si>
  <si>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</si>
  <si>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</si>
  <si>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</si>
  <si>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</si>
  <si>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</si>
  <si>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</si>
  <si>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</si>
  <si>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</si>
  <si>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</si>
  <si>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</si>
  <si>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</si>
  <si>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</si>
  <si>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</si>
  <si>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</si>
  <si>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</si>
  <si>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</si>
  <si>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</si>
  <si>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</si>
  <si>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</si>
  <si>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</si>
  <si>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</si>
  <si>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</si>
  <si>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</si>
  <si>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</si>
  <si>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</si>
  <si>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</si>
  <si>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</si>
  <si>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</si>
  <si>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</si>
  <si>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</si>
  <si>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</si>
  <si>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</si>
  <si>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</si>
  <si>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</si>
  <si>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</si>
  <si>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</si>
  <si>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</si>
  <si>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</si>
  <si>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</si>
  <si>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</si>
  <si>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</si>
  <si>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</si>
  <si>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</si>
  <si>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</si>
  <si>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</si>
  <si>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</si>
  <si>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</si>
  <si>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</si>
  <si>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</si>
  <si>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</si>
  <si>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</si>
  <si>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</si>
  <si>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</si>
  <si>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</si>
  <si>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</si>
  <si>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</si>
  <si>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</si>
  <si>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</si>
  <si>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</si>
  <si>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</si>
  <si>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</si>
  <si>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</si>
  <si>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</si>
  <si>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</si>
  <si>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</si>
  <si>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</si>
  <si>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</si>
  <si>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</si>
  <si>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</si>
  <si>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</si>
  <si>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</si>
  <si>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</si>
  <si>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</si>
  <si>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</si>
  <si>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</si>
  <si>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</si>
  <si>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</si>
  <si>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</si>
  <si>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</si>
  <si>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</si>
  <si>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</si>
  <si>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</si>
  <si>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</si>
  <si>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</si>
  <si>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</si>
  <si>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</si>
  <si>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</si>
  <si>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</si>
  <si>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</si>
  <si>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</si>
  <si>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</si>
  <si>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</si>
  <si>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</si>
  <si>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</si>
  <si>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</si>
  <si>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</si>
  <si>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</si>
  <si>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</si>
  <si>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</si>
  <si>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</si>
  <si>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</si>
  <si>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</si>
  <si>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</si>
  <si>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</si>
  <si>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</si>
  <si>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</si>
  <si>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</si>
  <si>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</si>
  <si>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</si>
  <si>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</si>
  <si>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</si>
  <si>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</si>
  <si>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</si>
  <si>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</si>
  <si>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</si>
  <si>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</si>
  <si>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</si>
  <si>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</si>
  <si>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</si>
  <si>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</si>
  <si>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</si>
  <si>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</si>
  <si>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</si>
  <si>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</si>
  <si>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</si>
  <si>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</si>
  <si>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</si>
  <si>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</si>
  <si>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</si>
  <si>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</si>
  <si>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</si>
  <si>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</si>
  <si>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</si>
  <si>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</si>
  <si>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</si>
  <si>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</si>
  <si>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</si>
  <si>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</si>
  <si>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</si>
  <si>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</si>
  <si>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</si>
  <si>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</si>
  <si>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</si>
  <si>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</si>
  <si>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</si>
  <si>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</si>
  <si>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</si>
  <si>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</si>
  <si>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</si>
  <si>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</si>
  <si>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</si>
  <si>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</si>
  <si>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</si>
  <si>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</si>
  <si>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</si>
  <si>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</si>
  <si>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</si>
  <si>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</si>
  <si>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</si>
  <si>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</si>
  <si>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</si>
  <si>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</si>
  <si>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</si>
  <si>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</si>
  <si>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</si>
  <si>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</si>
  <si>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</si>
  <si>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</si>
  <si>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</si>
  <si>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</si>
  <si>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</si>
  <si>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</si>
  <si>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</si>
  <si>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</si>
  <si>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</si>
  <si>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</si>
  <si>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</si>
  <si>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</si>
  <si>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</si>
  <si>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</si>
  <si>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</si>
  <si>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</si>
  <si>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</si>
  <si>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</si>
  <si>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</si>
  <si>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</si>
  <si>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</si>
  <si>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</si>
  <si>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</si>
  <si>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</si>
  <si>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</si>
  <si>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</si>
  <si>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</si>
  <si>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</si>
  <si>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</si>
  <si>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</si>
  <si>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</si>
  <si>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</si>
  <si>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</si>
  <si>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</si>
  <si>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</si>
  <si>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</si>
  <si>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</si>
  <si>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</si>
  <si>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</si>
  <si>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</si>
  <si>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</si>
  <si>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</si>
  <si>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</si>
  <si>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</si>
  <si>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</si>
  <si>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</si>
  <si>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</si>
  <si>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</si>
  <si>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</si>
  <si>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</si>
  <si>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</si>
  <si>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</si>
  <si>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</si>
  <si>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</si>
  <si>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</si>
  <si>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</si>
  <si>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</si>
  <si>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</si>
  <si>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</si>
  <si>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</si>
  <si>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</si>
  <si>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</si>
  <si>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</si>
  <si>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</si>
  <si>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</si>
  <si>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</si>
  <si>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</si>
  <si>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</si>
  <si>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</si>
  <si>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</si>
  <si>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</si>
  <si>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</si>
  <si>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</si>
  <si>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</si>
  <si>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</si>
  <si>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</si>
  <si>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</si>
  <si>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</si>
  <si>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</si>
  <si>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</si>
  <si>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</si>
  <si>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</si>
  <si>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</si>
  <si>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</si>
  <si>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</si>
  <si>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</si>
  <si>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</si>
  <si>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</si>
  <si>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</si>
  <si>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</si>
  <si>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</si>
  <si>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</si>
  <si>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</si>
  <si>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</si>
  <si>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</si>
  <si>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</si>
  <si>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</si>
  <si>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</si>
  <si>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</si>
  <si>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</si>
  <si>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</si>
  <si>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</si>
  <si>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</si>
  <si>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</si>
  <si>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</si>
  <si>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</si>
  <si>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</si>
  <si>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</si>
  <si>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</si>
  <si>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</si>
  <si>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</si>
  <si>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</si>
  <si>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</si>
  <si>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</si>
  <si>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</si>
  <si>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</si>
  <si>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</si>
  <si>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</si>
  <si>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</si>
  <si>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</si>
  <si>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</si>
  <si>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</si>
  <si>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</si>
  <si>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</si>
  <si>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</si>
  <si>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</si>
  <si>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</si>
  <si>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</si>
  <si>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</si>
  <si>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</si>
  <si>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</si>
  <si>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</si>
  <si>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</si>
  <si>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</si>
  <si>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</si>
  <si>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</si>
  <si>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</si>
  <si>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</si>
  <si>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</si>
  <si>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</si>
  <si>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</si>
  <si>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</si>
  <si>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</si>
  <si>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</si>
  <si>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</si>
  <si>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</si>
  <si>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</si>
  <si>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</si>
  <si>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</si>
  <si>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</si>
  <si>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</si>
  <si>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</si>
  <si>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</si>
  <si>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</si>
  <si>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</si>
  <si>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</si>
  <si>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</si>
  <si>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</si>
  <si>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</si>
  <si>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</si>
  <si>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</si>
  <si>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</si>
  <si>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</si>
  <si>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</si>
  <si>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</si>
  <si>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</si>
  <si>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</si>
  <si>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</si>
  <si>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</si>
  <si>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</si>
  <si>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</si>
  <si>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</si>
  <si>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</si>
  <si>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</si>
  <si>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</si>
  <si>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</si>
  <si>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</si>
  <si>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</si>
  <si>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</si>
  <si>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</si>
  <si>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</si>
  <si>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</si>
  <si>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</si>
  <si>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</si>
  <si>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</si>
  <si>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</si>
  <si>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</si>
  <si>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</si>
  <si>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</si>
  <si>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</si>
  <si>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</si>
  <si>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</si>
  <si>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</si>
  <si>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</si>
  <si>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</si>
  <si>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</si>
  <si>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</si>
  <si>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</si>
  <si>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</si>
  <si>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</si>
  <si>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</si>
  <si>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</si>
  <si>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</si>
  <si>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</si>
  <si>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</si>
  <si>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</si>
  <si>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</si>
  <si>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</si>
  <si>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</si>
  <si>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</si>
  <si>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</si>
  <si>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</si>
  <si>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</si>
  <si>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</si>
  <si>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</si>
  <si>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</si>
  <si>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</si>
  <si>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</si>
  <si>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</si>
  <si>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</si>
  <si>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</si>
  <si>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</si>
  <si>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</si>
  <si>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</si>
  <si>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</si>
  <si>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</si>
  <si>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</si>
  <si>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</si>
  <si>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</si>
  <si>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</si>
  <si>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</si>
  <si>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</si>
  <si>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</si>
  <si>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</si>
  <si>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</si>
  <si>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</si>
  <si>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</si>
  <si>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</si>
  <si>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</si>
  <si>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</si>
  <si>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</si>
  <si>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</si>
  <si>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</si>
  <si>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</si>
  <si>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</si>
  <si>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</si>
  <si>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</si>
  <si>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</si>
  <si>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</si>
  <si>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</si>
  <si>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</si>
  <si>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</si>
  <si>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</si>
  <si>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</si>
  <si>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</si>
  <si>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</si>
  <si>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</si>
  <si>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</si>
  <si>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</si>
  <si>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</si>
  <si>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</si>
  <si>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</si>
  <si>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</si>
  <si>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</si>
  <si>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</si>
  <si>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</si>
  <si>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</si>
  <si>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</si>
  <si>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</si>
  <si>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</si>
  <si>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</si>
  <si>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</si>
  <si>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</si>
  <si>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</si>
  <si>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</si>
  <si>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</si>
  <si>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</si>
  <si>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</si>
  <si>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</si>
  <si>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</si>
  <si>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</si>
  <si>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</si>
  <si>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</si>
  <si>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</si>
  <si>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</si>
  <si>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</si>
  <si>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</si>
  <si>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</si>
  <si>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</si>
  <si>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</si>
  <si>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</si>
  <si>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</si>
  <si>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</si>
  <si>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</si>
  <si>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</si>
  <si>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</si>
  <si>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</si>
  <si>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</si>
  <si>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</si>
  <si>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</si>
  <si>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</si>
  <si>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</si>
  <si>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</si>
  <si>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</si>
  <si>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</si>
  <si>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</si>
  <si>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</si>
  <si>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</si>
  <si>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</si>
  <si>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</si>
  <si>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</si>
  <si>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</si>
  <si>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</si>
  <si>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</si>
  <si>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</si>
  <si>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</si>
  <si>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</si>
  <si>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</si>
  <si>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</si>
  <si>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</si>
  <si>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</si>
  <si>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</si>
  <si>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</si>
  <si>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</si>
  <si>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</si>
  <si>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</si>
  <si>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</si>
  <si>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</si>
  <si>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</si>
  <si>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</si>
  <si>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</si>
  <si>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</si>
  <si>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</si>
  <si>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</si>
  <si>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</si>
  <si>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</si>
  <si>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</si>
  <si>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</si>
  <si>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</si>
  <si>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</si>
  <si>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</si>
  <si>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</si>
  <si>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</si>
  <si>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</si>
  <si>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</si>
  <si>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</si>
  <si>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</si>
  <si>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</si>
  <si>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</si>
  <si>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</si>
  <si>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</si>
  <si>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</si>
  <si>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</si>
  <si>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</si>
  <si>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</si>
  <si>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</si>
  <si>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</si>
  <si>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</si>
  <si>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</si>
  <si>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</si>
  <si>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</si>
  <si>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</si>
  <si>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</si>
  <si>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</si>
  <si>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</si>
  <si>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</si>
  <si>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</si>
  <si>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</si>
  <si>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</si>
  <si>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</si>
  <si>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</si>
  <si>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</si>
  <si>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</si>
  <si>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</si>
  <si>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</si>
  <si>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</si>
  <si>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</si>
  <si>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</si>
  <si>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</si>
  <si>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</si>
  <si>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</si>
  <si>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</si>
  <si>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</si>
  <si>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</si>
  <si>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</si>
  <si>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</si>
  <si>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</si>
  <si>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</si>
  <si>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</si>
  <si>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</si>
  <si>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</si>
  <si>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</si>
  <si>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</si>
  <si>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</si>
  <si>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</si>
  <si>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</si>
  <si>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</si>
  <si>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</si>
  <si>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</si>
  <si>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</si>
  <si>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</si>
  <si>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</si>
  <si>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</si>
  <si>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</si>
  <si>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</si>
  <si>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</si>
  <si>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</si>
  <si>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</si>
  <si>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</si>
  <si>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</si>
  <si>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</si>
  <si>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</si>
  <si>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</si>
  <si>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</si>
  <si>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</si>
  <si>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</si>
  <si>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</si>
  <si>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</si>
  <si>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</si>
  <si>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</si>
  <si>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</si>
  <si>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</si>
  <si>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</si>
  <si>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</si>
  <si>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</si>
  <si>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</si>
  <si>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</si>
  <si>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</si>
  <si>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</si>
  <si>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</si>
  <si>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</si>
  <si>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</si>
  <si>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</si>
  <si>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</si>
  <si>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</si>
  <si>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</si>
  <si>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</si>
  <si>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</si>
  <si>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</si>
  <si>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</si>
  <si>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</si>
  <si>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</si>
  <si>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</si>
  <si>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</si>
  <si>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</si>
  <si>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</si>
  <si>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</si>
  <si>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</si>
  <si>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</si>
  <si>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</si>
  <si>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</si>
  <si>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</si>
  <si>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</si>
  <si>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</si>
  <si>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</si>
  <si>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</si>
  <si>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</si>
  <si>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</si>
  <si>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</si>
  <si>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</si>
  <si>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</si>
  <si>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</si>
  <si>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</si>
  <si>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</si>
  <si>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</si>
  <si>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</si>
  <si>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</si>
  <si>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</si>
  <si>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</si>
  <si>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</si>
  <si>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</si>
  <si>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</si>
  <si>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</si>
  <si>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</si>
  <si>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</si>
  <si>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</si>
  <si>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</si>
  <si>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</si>
  <si>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</si>
  <si>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</si>
  <si>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</si>
  <si>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</si>
  <si>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</si>
  <si>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</si>
  <si>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</si>
  <si>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</si>
  <si>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</si>
  <si>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</si>
  <si>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</si>
  <si>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</si>
  <si>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</si>
  <si>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</si>
  <si>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</si>
  <si>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</si>
  <si>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</si>
  <si>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</si>
  <si>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</si>
  <si>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</si>
  <si>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</si>
  <si>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</si>
  <si>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</si>
  <si>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</si>
  <si>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</si>
  <si>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</si>
  <si>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</si>
  <si>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</si>
  <si>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</si>
  <si>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</si>
  <si>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</si>
  <si>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</si>
  <si>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</si>
  <si>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</si>
  <si>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</si>
  <si>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</si>
  <si>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</si>
  <si>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</si>
  <si>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</si>
  <si>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</si>
  <si>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</si>
  <si>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</si>
  <si>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</si>
  <si>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</si>
  <si>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</si>
  <si>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</si>
  <si>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</si>
  <si>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</si>
  <si>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</si>
  <si>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</si>
  <si>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</si>
  <si>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</si>
  <si>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</si>
  <si>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</si>
  <si>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</si>
  <si>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</si>
  <si>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</si>
  <si>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</si>
  <si>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</si>
  <si>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</si>
  <si>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</si>
  <si>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</si>
  <si>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</si>
  <si>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</si>
  <si>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</si>
  <si>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</si>
  <si>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</si>
  <si>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</si>
  <si>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</si>
  <si>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</si>
  <si>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</si>
  <si>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</si>
  <si>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</si>
  <si>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</si>
  <si>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</si>
  <si>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</si>
  <si>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</si>
  <si>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</si>
  <si>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</si>
  <si>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</si>
  <si>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</si>
  <si>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</si>
  <si>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</si>
  <si>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</si>
  <si>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</si>
  <si>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</si>
  <si>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</si>
  <si>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</si>
  <si>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</si>
  <si>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</si>
  <si>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</si>
  <si>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</si>
  <si>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</si>
  <si>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</si>
  <si>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</si>
  <si>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</si>
  <si>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</si>
  <si>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</si>
  <si>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</si>
  <si>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</si>
  <si>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</si>
  <si>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</si>
  <si>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</si>
  <si>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</si>
  <si>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</si>
  <si>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</si>
  <si>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</si>
  <si>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</si>
  <si>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</si>
  <si>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</si>
  <si>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</si>
  <si>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</si>
  <si>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</si>
  <si>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</si>
  <si>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</si>
  <si>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</si>
  <si>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</si>
  <si>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</si>
  <si>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</si>
  <si>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</si>
  <si>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</si>
  <si>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</si>
  <si>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</si>
  <si>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</si>
  <si>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</si>
  <si>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</si>
  <si>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</si>
  <si>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</si>
  <si>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</si>
  <si>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</si>
  <si>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</si>
  <si>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</si>
  <si>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</si>
  <si>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</si>
  <si>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</si>
  <si>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</si>
  <si>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</si>
  <si>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</si>
  <si>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</si>
  <si>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</si>
  <si>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</si>
  <si>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</si>
  <si>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</si>
  <si>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</si>
  <si>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</si>
  <si>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</si>
  <si>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</si>
  <si>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</si>
  <si>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</si>
  <si>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</si>
  <si>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</si>
  <si>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</si>
  <si>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</si>
  <si>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</si>
  <si>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</si>
  <si>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</si>
  <si>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</si>
  <si>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</si>
  <si>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</si>
  <si>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</si>
  <si>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</si>
  <si>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</si>
  <si>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</si>
  <si>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</si>
  <si>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</si>
  <si>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</si>
  <si>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</si>
  <si>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</si>
  <si>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</si>
  <si>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</si>
  <si>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</si>
  <si>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</si>
  <si>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</si>
  <si>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</si>
  <si>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</si>
  <si>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</si>
  <si>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</si>
  <si>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</si>
  <si>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</si>
  <si>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</si>
  <si>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</si>
  <si>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</si>
  <si>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</si>
  <si>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</si>
  <si>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</si>
  <si>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</si>
  <si>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</si>
  <si>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</si>
  <si>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</si>
  <si>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</si>
  <si>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</si>
  <si>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</si>
  <si>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</si>
  <si>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</si>
  <si>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</si>
  <si>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</si>
  <si>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</si>
  <si>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</si>
  <si>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</si>
  <si>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</si>
  <si>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</si>
  <si>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</si>
  <si>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</si>
  <si>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</si>
  <si>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</si>
  <si>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</si>
  <si>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</si>
  <si>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</si>
  <si>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</si>
  <si>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</si>
  <si>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</si>
  <si>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</si>
  <si>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</si>
  <si>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</si>
  <si>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</si>
  <si>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</si>
  <si>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</si>
  <si>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</si>
  <si>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</si>
  <si>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</si>
  <si>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</si>
  <si>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</si>
  <si>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</si>
  <si>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</si>
  <si>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</si>
  <si>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</si>
  <si>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</si>
  <si>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</si>
  <si>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</si>
  <si>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</si>
  <si>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</si>
  <si>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</si>
  <si>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</si>
  <si>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</si>
  <si>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</si>
  <si>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</si>
  <si>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</si>
  <si>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</si>
  <si>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</si>
  <si>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</si>
  <si>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</si>
  <si>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</si>
  <si>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</si>
  <si>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</si>
  <si>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</si>
  <si>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</si>
  <si>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</si>
  <si>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</si>
  <si>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</si>
  <si>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</si>
  <si>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</si>
  <si>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</si>
  <si>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</si>
  <si>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</si>
  <si>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</si>
  <si>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</si>
  <si>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</si>
  <si>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</si>
  <si>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</si>
  <si>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</si>
  <si>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</si>
  <si>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</si>
  <si>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</si>
  <si>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</si>
  <si>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</si>
  <si>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</si>
  <si>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</si>
  <si>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</si>
  <si>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</si>
  <si>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</si>
  <si>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</si>
  <si>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</si>
  <si>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</si>
  <si>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</si>
  <si>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</si>
  <si>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</si>
  <si>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</si>
  <si>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</si>
  <si>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</si>
  <si>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</si>
  <si>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</si>
  <si>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</si>
  <si>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</si>
  <si>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</si>
  <si>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</si>
  <si>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</si>
  <si>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</si>
  <si>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</si>
  <si>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</si>
  <si>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</si>
  <si>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</si>
  <si>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</si>
  <si>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</si>
  <si>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</si>
  <si>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</si>
  <si>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</si>
  <si>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</si>
  <si>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</si>
  <si>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</si>
  <si>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</si>
  <si>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</si>
  <si>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</si>
  <si>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</si>
  <si>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</si>
  <si>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</si>
  <si>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</si>
  <si>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</si>
  <si>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</si>
  <si>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</si>
  <si>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</si>
  <si>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</si>
  <si>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</si>
  <si>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</si>
  <si>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</si>
  <si>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</si>
  <si>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</si>
  <si>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</si>
  <si>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</si>
  <si>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</si>
  <si>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</si>
  <si>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</si>
  <si>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</si>
  <si>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</si>
  <si>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</si>
  <si>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</si>
  <si>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</si>
  <si>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</si>
  <si>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</si>
  <si>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</si>
  <si>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</si>
  <si>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</si>
  <si>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</si>
  <si>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</si>
  <si>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</si>
  <si>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</si>
  <si>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</si>
  <si>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</si>
  <si>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</si>
  <si>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</si>
  <si>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</si>
  <si>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</si>
  <si>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</si>
  <si>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</si>
  <si>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</si>
  <si>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</si>
  <si>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</si>
  <si>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</si>
  <si>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</si>
  <si>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</si>
  <si>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</si>
  <si>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</si>
  <si>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</si>
  <si>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</si>
  <si>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</si>
  <si>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</si>
  <si>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</si>
  <si>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</si>
  <si>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</si>
  <si>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</si>
  <si>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</si>
  <si>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</si>
  <si>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</si>
  <si>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</si>
  <si>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</si>
  <si>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</si>
  <si>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</si>
  <si>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</si>
  <si>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</si>
  <si>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</si>
  <si>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</si>
  <si>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</si>
  <si>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</si>
  <si>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</si>
  <si>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</si>
  <si>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</si>
  <si>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</si>
  <si>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</si>
  <si>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</si>
  <si>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</si>
  <si>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</si>
  <si>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</si>
  <si>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</si>
  <si>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</si>
  <si>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</si>
  <si>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</si>
  <si>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</si>
  <si>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</si>
  <si>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</si>
  <si>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</si>
  <si>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</si>
  <si>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</si>
  <si>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</si>
  <si>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</si>
  <si>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</si>
  <si>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</si>
  <si>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</si>
  <si>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</si>
  <si>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</si>
  <si>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</si>
  <si>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</si>
  <si>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</si>
  <si>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</si>
  <si>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</si>
  <si>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</si>
  <si>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</si>
  <si>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</si>
  <si>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</si>
  <si>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</si>
  <si>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</si>
  <si>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</si>
  <si>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</si>
  <si>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</si>
  <si>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</si>
  <si>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</si>
  <si>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</si>
  <si>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</si>
  <si>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</si>
  <si>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</si>
  <si>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</si>
  <si>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</si>
  <si>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</si>
  <si>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</si>
  <si>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</si>
  <si>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</si>
  <si>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</si>
  <si>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</si>
  <si>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</si>
  <si>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</si>
  <si>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</si>
  <si>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</si>
  <si>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</si>
  <si>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</si>
  <si>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</si>
  <si>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</si>
  <si>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</si>
  <si>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</si>
  <si>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</si>
  <si>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</si>
  <si>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</si>
  <si>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</si>
  <si>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</si>
  <si>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</si>
  <si>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</si>
  <si>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</si>
  <si>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</si>
  <si>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</si>
  <si>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</si>
  <si>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</si>
  <si>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</si>
  <si>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</si>
  <si>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</si>
  <si>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</si>
  <si>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</si>
  <si>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</si>
  <si>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</si>
  <si>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</si>
  <si>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</si>
  <si>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</si>
  <si>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</si>
  <si>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</si>
  <si>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</si>
  <si>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</si>
  <si>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</si>
  <si>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</si>
  <si>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</si>
  <si>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</si>
  <si>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</si>
  <si>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</si>
  <si>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</si>
  <si>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</si>
  <si>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</si>
  <si>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</si>
  <si>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</si>
  <si>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</si>
  <si>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</si>
  <si>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</si>
  <si>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</si>
  <si>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</si>
  <si>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</si>
  <si>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</si>
  <si>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</si>
  <si>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</si>
  <si>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</si>
  <si>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</si>
  <si>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</si>
  <si>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</si>
  <si>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</si>
  <si>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</si>
  <si>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</si>
  <si>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</si>
  <si>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</si>
  <si>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</si>
  <si>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</si>
  <si>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</si>
  <si>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</si>
  <si>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</si>
  <si>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</si>
  <si>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</si>
  <si>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</si>
  <si>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</si>
  <si>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</si>
  <si>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</si>
  <si>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</si>
  <si>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</si>
  <si>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</si>
  <si>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</si>
  <si>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</si>
  <si>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</si>
  <si>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</si>
  <si>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</si>
  <si>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</si>
  <si>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</si>
  <si>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</si>
  <si>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</si>
  <si>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</si>
  <si>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</si>
  <si>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</si>
  <si>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</si>
  <si>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</si>
  <si>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</si>
  <si>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</si>
  <si>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</si>
  <si>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</si>
  <si>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</si>
  <si>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</si>
  <si>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</si>
  <si>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</si>
  <si>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</si>
  <si>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</si>
  <si>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</si>
  <si>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</si>
  <si>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</si>
  <si>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</si>
  <si>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</si>
  <si>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</si>
  <si>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</si>
  <si>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</si>
  <si>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</si>
  <si>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</si>
  <si>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</si>
  <si>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</si>
  <si>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</si>
  <si>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</si>
  <si>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</si>
  <si>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</si>
  <si>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</si>
  <si>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</si>
  <si>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</si>
  <si>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</si>
  <si>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</si>
  <si>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</si>
  <si>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</si>
  <si>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</si>
  <si>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</si>
  <si>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</si>
  <si>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</si>
  <si>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</si>
  <si>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</si>
  <si>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</si>
  <si>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</si>
  <si>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</si>
  <si>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</si>
  <si>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</si>
  <si>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</si>
  <si>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</si>
  <si>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</si>
  <si>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</si>
  <si>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</si>
  <si>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</si>
  <si>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</si>
  <si>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</si>
  <si>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</si>
  <si>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</si>
  <si>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</si>
  <si>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</si>
  <si>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</si>
  <si>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</si>
  <si>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</si>
  <si>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</si>
  <si>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</si>
  <si>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</si>
  <si>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</si>
  <si>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</si>
  <si>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</si>
  <si>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</si>
  <si>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</si>
  <si>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</si>
  <si>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</si>
  <si>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</si>
  <si>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</si>
  <si>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</si>
  <si>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</si>
  <si>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</si>
  <si>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</si>
  <si>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</si>
  <si>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</si>
  <si>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</si>
  <si>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</si>
  <si>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</si>
  <si>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</si>
  <si>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</si>
  <si>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</si>
  <si>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</si>
  <si>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</si>
  <si>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</si>
  <si>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</si>
  <si>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</si>
  <si>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</si>
  <si>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</si>
  <si>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</si>
  <si>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</si>
  <si>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</si>
  <si>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</si>
  <si>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</si>
  <si>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</si>
  <si>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</si>
  <si>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</si>
  <si>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</si>
  <si>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</si>
  <si>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</si>
  <si>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</si>
  <si>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</si>
  <si>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</si>
  <si>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</si>
  <si>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</si>
  <si>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</si>
  <si>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</si>
  <si>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</si>
  <si>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</si>
  <si>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</si>
  <si>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</si>
  <si>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</si>
  <si>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</si>
  <si>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</si>
  <si>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</si>
  <si>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</si>
  <si>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</si>
  <si>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</si>
  <si>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</si>
  <si>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</si>
  <si>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</si>
  <si>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</si>
  <si>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</si>
  <si>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</si>
  <si>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</si>
  <si>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</si>
  <si>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</si>
  <si>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</si>
  <si>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</si>
  <si>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</si>
  <si>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</si>
  <si>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</si>
  <si>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</si>
  <si>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</si>
  <si>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</si>
  <si>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</si>
  <si>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</si>
  <si>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</si>
  <si>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</si>
  <si>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</si>
  <si>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</si>
  <si>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</si>
  <si>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</si>
  <si>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</si>
  <si>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</si>
  <si>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</si>
  <si>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</si>
  <si>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</si>
  <si>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</si>
  <si>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</si>
  <si>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</si>
  <si>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</si>
  <si>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</si>
  <si>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</si>
  <si>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</si>
  <si>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</si>
  <si>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</si>
  <si>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</si>
  <si>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</si>
  <si>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</si>
  <si>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</si>
  <si>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</si>
  <si>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</si>
  <si>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</si>
  <si>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</si>
  <si>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</si>
  <si>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</si>
  <si>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</si>
  <si>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</si>
  <si>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</si>
  <si>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</si>
  <si>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</si>
  <si>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</si>
  <si>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</si>
  <si>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</si>
  <si>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</si>
  <si>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</si>
  <si>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</si>
  <si>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</si>
  <si>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</si>
  <si>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</si>
  <si>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</si>
  <si>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</si>
  <si>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</si>
  <si>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</si>
  <si>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</si>
  <si>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</si>
  <si>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</si>
  <si>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</si>
  <si>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</si>
  <si>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</si>
  <si>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</si>
  <si>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</si>
  <si>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</si>
  <si>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</si>
  <si>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</si>
  <si>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</si>
  <si>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</si>
  <si>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</si>
  <si>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</si>
  <si>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</si>
  <si>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</si>
  <si>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</si>
  <si>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</si>
  <si>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</si>
  <si>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</si>
  <si>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</si>
  <si>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</si>
  <si>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</si>
  <si>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</si>
  <si>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</si>
  <si>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</si>
  <si>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</si>
  <si>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</si>
  <si>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</si>
  <si>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</si>
  <si>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</si>
  <si>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</si>
  <si>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</si>
  <si>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</si>
  <si>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</si>
  <si>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</si>
  <si>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</si>
  <si>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</si>
  <si>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</si>
  <si>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</si>
  <si>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</si>
  <si>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</si>
  <si>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</si>
  <si>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</si>
  <si>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</si>
  <si>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</si>
  <si>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</si>
  <si>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</si>
  <si>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</si>
  <si>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</si>
  <si>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</si>
  <si>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</si>
  <si>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</si>
  <si>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</si>
  <si>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</si>
  <si>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</si>
  <si>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</si>
  <si>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</si>
  <si>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</si>
  <si>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</si>
  <si>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</si>
  <si>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</si>
  <si>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</si>
  <si>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</si>
  <si>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</si>
  <si>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</si>
  <si>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</si>
  <si>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</si>
  <si>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</si>
  <si>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</si>
  <si>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</si>
  <si>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</si>
  <si>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</si>
  <si>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</si>
  <si>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</si>
  <si>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</si>
  <si>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</si>
  <si>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</si>
  <si>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</si>
  <si>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</si>
  <si>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</si>
  <si>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</si>
  <si>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</si>
  <si>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</si>
  <si>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</si>
  <si>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</si>
  <si>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</si>
  <si>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</si>
  <si>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</si>
  <si>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</si>
  <si>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</si>
  <si>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</si>
  <si>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</si>
  <si>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</si>
  <si>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</si>
  <si>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</si>
  <si>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</si>
  <si>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</si>
  <si>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</si>
  <si>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</si>
  <si>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</si>
  <si>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</si>
  <si>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</si>
  <si>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</si>
  <si>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</si>
  <si>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</si>
  <si>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</si>
  <si>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</si>
  <si>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</si>
  <si>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</si>
  <si>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</si>
  <si>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</si>
  <si>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</si>
  <si>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</si>
  <si>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</si>
  <si>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</si>
  <si>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</si>
  <si>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</si>
  <si>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</si>
  <si>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</si>
  <si>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</si>
  <si>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</si>
  <si>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</si>
  <si>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</si>
  <si>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</si>
  <si>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</si>
  <si>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</si>
  <si>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</si>
  <si>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</si>
  <si>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</si>
  <si>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</si>
  <si>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</si>
  <si>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</si>
  <si>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</si>
  <si>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</si>
  <si>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</si>
  <si>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</si>
  <si>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</si>
  <si>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</si>
  <si>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</si>
  <si>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</si>
  <si>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</si>
  <si>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</si>
  <si>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</si>
  <si>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</si>
  <si>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</si>
  <si>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</si>
  <si>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</si>
  <si>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</si>
  <si>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</si>
  <si>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</si>
  <si>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</si>
  <si>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</si>
  <si>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</si>
  <si>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</si>
  <si>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</si>
  <si>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</si>
  <si>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</si>
  <si>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</si>
  <si>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</si>
  <si>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</si>
  <si>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</si>
  <si>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</si>
  <si>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</si>
  <si>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</si>
  <si>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</si>
  <si>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</si>
  <si>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</si>
  <si>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</si>
  <si>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</si>
  <si>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</si>
  <si>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</si>
  <si>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</si>
  <si>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</si>
  <si>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</si>
  <si>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</si>
  <si>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</si>
  <si>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</si>
  <si>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</si>
  <si>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</si>
  <si>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</si>
  <si>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</si>
  <si>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</si>
  <si>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</si>
  <si>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</si>
  <si>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</si>
  <si>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</si>
  <si>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</si>
  <si>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</si>
  <si>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</si>
  <si>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</si>
  <si>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</si>
  <si>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</si>
  <si>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</si>
  <si>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</si>
  <si>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</si>
  <si>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</si>
  <si>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</si>
  <si>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</si>
  <si>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</si>
  <si>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</si>
  <si>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</si>
  <si>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</si>
  <si>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</si>
  <si>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</si>
  <si>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</si>
  <si>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</si>
  <si>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</si>
  <si>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</si>
  <si>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</si>
  <si>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</si>
  <si>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</si>
  <si>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</si>
  <si>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</si>
  <si>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</si>
  <si>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</si>
  <si>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</si>
  <si>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</si>
  <si>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</si>
  <si>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</si>
  <si>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</si>
  <si>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</si>
  <si>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</si>
  <si>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</si>
  <si>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</si>
  <si>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</si>
  <si>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</si>
  <si>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</si>
  <si>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</si>
  <si>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</si>
  <si>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</si>
  <si>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</si>
  <si>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</si>
  <si>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</si>
  <si>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</si>
  <si>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</si>
  <si>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</si>
  <si>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</si>
  <si>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</si>
  <si>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</si>
  <si>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</si>
  <si>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</si>
  <si>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</si>
  <si>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</si>
  <si>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</si>
  <si>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</si>
  <si>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</si>
  <si>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</si>
  <si>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</si>
  <si>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</si>
  <si>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</si>
  <si>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</si>
  <si>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</si>
  <si>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</si>
  <si>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</si>
  <si>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</si>
  <si>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</si>
  <si>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</si>
  <si>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</si>
  <si>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</si>
  <si>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</si>
  <si>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</si>
  <si>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</si>
  <si>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</si>
  <si>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</si>
  <si>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</si>
  <si>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</si>
  <si>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</si>
  <si>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</si>
  <si>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</si>
  <si>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</si>
  <si>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</si>
  <si>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</si>
  <si>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</si>
  <si>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</si>
  <si>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</si>
  <si>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</si>
  <si>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</si>
  <si>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</si>
  <si>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</si>
  <si>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</si>
  <si>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</si>
  <si>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</si>
  <si>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</si>
  <si>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</si>
  <si>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</si>
  <si>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</si>
  <si>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</si>
  <si>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</si>
  <si>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</si>
  <si>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</si>
  <si>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</si>
  <si>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</si>
  <si>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</si>
  <si>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</si>
  <si>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</si>
  <si>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</si>
  <si>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</si>
  <si>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</si>
  <si>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</si>
  <si>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</si>
  <si>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</si>
  <si>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</si>
  <si>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</si>
  <si>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</si>
  <si>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</si>
  <si>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</si>
  <si>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</si>
  <si>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</si>
  <si>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</si>
  <si>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</si>
  <si>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</si>
  <si>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</si>
  <si>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</si>
  <si>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</si>
  <si>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</si>
  <si>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</si>
  <si>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</si>
  <si>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</si>
  <si>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</si>
  <si>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</si>
  <si>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</si>
  <si>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</si>
  <si>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</si>
  <si>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</si>
  <si>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</si>
  <si>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</si>
  <si>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</si>
  <si>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</si>
  <si>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</si>
  <si>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</si>
  <si>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</si>
  <si>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</si>
  <si>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</si>
  <si>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</si>
  <si>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</si>
  <si>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</si>
  <si>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</si>
  <si>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</si>
  <si>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</si>
  <si>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</si>
  <si>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</si>
  <si>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</si>
  <si>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</si>
  <si>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</si>
  <si>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</si>
  <si>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</si>
  <si>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</si>
  <si>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</si>
  <si>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</si>
  <si>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</si>
  <si>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</si>
  <si>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</si>
  <si>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</si>
  <si>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</si>
  <si>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</si>
  <si>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</si>
  <si>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</si>
  <si>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</si>
  <si>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</si>
  <si>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</si>
  <si>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</si>
  <si>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</si>
  <si>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</si>
  <si>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</si>
  <si>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</si>
  <si>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</si>
  <si>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</si>
  <si>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</si>
  <si>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</si>
  <si>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</si>
  <si>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</si>
  <si>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</si>
  <si>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</si>
  <si>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</si>
  <si>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</si>
  <si>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</si>
  <si>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</si>
  <si>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</si>
  <si>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</si>
  <si>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</si>
  <si>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</si>
  <si>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</si>
  <si>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</si>
  <si>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</si>
  <si>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</si>
  <si>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</si>
  <si>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</si>
  <si>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</si>
  <si>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</si>
  <si>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</si>
  <si>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</si>
  <si>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</si>
  <si>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</si>
  <si>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</si>
  <si>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</si>
  <si>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</si>
  <si>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</si>
  <si>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</si>
  <si>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</si>
  <si>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</si>
  <si>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</si>
  <si>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</si>
  <si>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</si>
  <si>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</si>
  <si>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</si>
  <si>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</si>
  <si>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</si>
  <si>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</si>
  <si>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</si>
  <si>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</si>
  <si>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</si>
  <si>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</si>
  <si>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</si>
  <si>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</si>
  <si>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</si>
  <si>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</si>
  <si>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</si>
  <si>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</si>
  <si>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</si>
  <si>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</si>
  <si>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</si>
  <si>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</si>
  <si>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</si>
  <si>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</si>
  <si>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</si>
  <si>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</si>
  <si>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</si>
  <si>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</si>
  <si>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</si>
  <si>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</si>
  <si>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</si>
  <si>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</si>
  <si>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</si>
  <si>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</si>
  <si>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</si>
  <si>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</si>
  <si>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</si>
  <si>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</si>
  <si>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</si>
  <si>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</si>
  <si>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</si>
  <si>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</si>
  <si>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</si>
  <si>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</si>
  <si>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</si>
  <si>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</si>
  <si>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</si>
  <si>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</si>
  <si>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</si>
  <si>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</si>
  <si>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</si>
  <si>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</si>
  <si>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</si>
  <si>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</si>
  <si>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</si>
  <si>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</si>
  <si>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</si>
  <si>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</si>
  <si>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</si>
  <si>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</si>
  <si>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</si>
  <si>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</si>
  <si>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</si>
  <si>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</si>
  <si>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</si>
  <si>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</si>
  <si>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</si>
  <si>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</si>
  <si>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</si>
  <si>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</si>
  <si>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</si>
  <si>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</si>
  <si>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</si>
  <si>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</si>
  <si>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</si>
  <si>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</si>
  <si>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</si>
  <si>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</si>
  <si>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</si>
  <si>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</si>
  <si>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</si>
  <si>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</si>
  <si>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</si>
  <si>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</si>
  <si>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</si>
  <si>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</si>
  <si>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</si>
  <si>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</si>
  <si>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</si>
  <si>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</si>
  <si>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</si>
  <si>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</si>
  <si>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</si>
  <si>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</si>
  <si>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</si>
  <si>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</si>
  <si>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</si>
  <si>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</si>
  <si>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</si>
  <si>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</si>
  <si>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</si>
  <si>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</si>
  <si>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</si>
  <si>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</si>
  <si>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</si>
  <si>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</si>
  <si>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</si>
  <si>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</si>
  <si>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</si>
  <si>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</si>
  <si>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</si>
  <si>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</si>
  <si>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</si>
  <si>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</si>
  <si>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</si>
  <si>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</si>
  <si>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</si>
  <si>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</si>
  <si>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</si>
  <si>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</si>
  <si>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</si>
  <si>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</si>
  <si>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</si>
  <si>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</si>
  <si>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</si>
  <si>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</si>
  <si>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</si>
  <si>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</si>
  <si>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</si>
  <si>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</si>
  <si>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</si>
  <si>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</si>
  <si>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</si>
  <si>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</si>
  <si>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</si>
  <si>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</si>
  <si>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</si>
  <si>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</si>
  <si>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</si>
  <si>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</si>
  <si>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</si>
  <si>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</si>
  <si>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</si>
  <si>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</si>
  <si>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</si>
  <si>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</si>
  <si>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</si>
  <si>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</si>
  <si>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</si>
  <si>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</si>
  <si>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</si>
  <si>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</si>
  <si>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</si>
  <si>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</si>
  <si>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</si>
  <si>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</si>
  <si>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</si>
  <si>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</si>
  <si>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</si>
  <si>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</si>
  <si>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</si>
  <si>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</si>
  <si>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</si>
  <si>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</si>
  <si>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</si>
  <si>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</si>
  <si>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</si>
  <si>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</si>
  <si>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</si>
  <si>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</si>
  <si>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</si>
  <si>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</si>
  <si>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</si>
  <si>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</si>
  <si>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</si>
  <si>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</si>
  <si>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</si>
  <si>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</si>
  <si>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</si>
  <si>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</si>
  <si>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</si>
  <si>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</si>
  <si>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</si>
  <si>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</si>
  <si>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</si>
  <si>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</si>
  <si>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</si>
  <si>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</si>
  <si>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</si>
  <si>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</si>
  <si>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</si>
  <si>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</si>
  <si>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</si>
  <si>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</si>
  <si>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</si>
  <si>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</si>
  <si>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</si>
  <si>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</si>
  <si>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</si>
  <si>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</si>
  <si>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</si>
  <si>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</si>
  <si>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</si>
  <si>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</si>
  <si>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</si>
  <si>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</si>
  <si>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</si>
  <si>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</si>
  <si>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</si>
  <si>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</si>
  <si>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</si>
  <si>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</si>
  <si>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</si>
  <si>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</si>
  <si>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</si>
  <si>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</si>
  <si>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</si>
  <si>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</si>
  <si>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</si>
  <si>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</si>
  <si>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</si>
  <si>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</si>
  <si>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</si>
  <si>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</si>
  <si>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</si>
  <si>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</si>
  <si>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</si>
  <si>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</si>
  <si>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</si>
  <si>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</si>
  <si>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</si>
  <si>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</si>
  <si>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</si>
  <si>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</si>
  <si>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</si>
  <si>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</si>
  <si>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</si>
  <si>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</si>
  <si>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</si>
  <si>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</si>
  <si>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</si>
  <si>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</si>
  <si>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</si>
  <si>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</si>
  <si>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</si>
  <si>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</si>
  <si>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</si>
  <si>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</si>
  <si>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</si>
  <si>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</si>
  <si>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</si>
  <si>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</si>
  <si>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</si>
  <si>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</si>
  <si>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</si>
  <si>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</si>
  <si>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</si>
  <si>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</si>
  <si>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</si>
  <si>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</si>
  <si>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</si>
  <si>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</si>
  <si>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</si>
  <si>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</si>
  <si>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</si>
  <si>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</si>
  <si>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</si>
  <si>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</si>
  <si>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</si>
  <si>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</si>
  <si>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</si>
  <si>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</si>
  <si>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</si>
  <si>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</si>
  <si>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</si>
  <si>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</si>
  <si>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</si>
  <si>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</si>
  <si>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</si>
  <si>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</si>
  <si>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</si>
  <si>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</si>
  <si>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</si>
  <si>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</si>
  <si>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</si>
  <si>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</si>
  <si>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</si>
  <si>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</si>
  <si>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</si>
  <si>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</si>
  <si>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</si>
  <si>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</si>
  <si>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</si>
  <si>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</si>
  <si>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</si>
  <si>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</si>
  <si>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</si>
  <si>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</si>
  <si>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</si>
  <si>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</si>
  <si>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</si>
  <si>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</si>
  <si>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</si>
  <si>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</si>
  <si>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</si>
  <si>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</si>
  <si>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</si>
  <si>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</si>
  <si>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</si>
  <si>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</si>
  <si>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</si>
  <si>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</si>
  <si>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</si>
  <si>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</si>
  <si>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</si>
  <si>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</si>
  <si>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</si>
  <si>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</si>
  <si>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</si>
  <si>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</si>
  <si>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</si>
  <si>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</si>
  <si>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</si>
  <si>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</si>
  <si>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</si>
  <si>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</si>
  <si>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</si>
  <si>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</si>
  <si>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</si>
  <si>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</si>
  <si>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</si>
  <si>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</si>
  <si>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</si>
  <si>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</si>
  <si>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</si>
  <si>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</si>
  <si>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</si>
  <si>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</si>
  <si>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</si>
  <si>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</si>
  <si>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</si>
  <si>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</si>
  <si>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</si>
  <si>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</si>
  <si>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</si>
  <si>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</si>
  <si>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</si>
  <si>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</si>
  <si>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</si>
  <si>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</si>
  <si>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</si>
  <si>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</si>
  <si>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</si>
  <si>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</si>
  <si>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</si>
  <si>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</si>
  <si>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</si>
  <si>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</si>
  <si>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</si>
  <si>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</si>
  <si>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</si>
  <si>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</si>
  <si>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</si>
  <si>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</si>
  <si>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</si>
  <si>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</si>
  <si>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</si>
  <si>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</si>
  <si>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</si>
  <si>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</si>
  <si>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</si>
  <si>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</si>
  <si>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</si>
  <si>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</si>
  <si>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</si>
  <si>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</si>
  <si>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</si>
  <si>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</si>
  <si>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</si>
  <si>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</si>
  <si>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</si>
  <si>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</si>
  <si>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</si>
  <si>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</si>
  <si>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</si>
  <si>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</si>
  <si>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</si>
  <si>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</si>
  <si>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</si>
  <si>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</si>
  <si>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</si>
  <si>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</si>
  <si>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</si>
  <si>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</si>
  <si>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</si>
  <si>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</si>
  <si>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</si>
  <si>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</si>
  <si>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</si>
  <si>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</si>
  <si>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</si>
  <si>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</si>
  <si>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</si>
  <si>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</si>
  <si>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</si>
  <si>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</si>
  <si>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</si>
  <si>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</si>
  <si>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</si>
  <si>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</si>
  <si>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</si>
  <si>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</si>
  <si>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</si>
  <si>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</si>
  <si>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</si>
  <si>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</si>
  <si>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</si>
  <si>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</si>
  <si>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</si>
  <si>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</si>
  <si>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</si>
  <si>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</si>
  <si>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</si>
  <si>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</si>
  <si>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</si>
  <si>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</si>
  <si>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</si>
  <si>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</si>
  <si>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</si>
  <si>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</si>
  <si>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</si>
  <si>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</si>
  <si>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</si>
  <si>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</si>
  <si>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</si>
  <si>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</si>
  <si>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</si>
  <si>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</si>
  <si>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</si>
  <si>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</si>
  <si>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</si>
  <si>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</si>
  <si>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</si>
  <si>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</si>
  <si>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</si>
  <si>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</si>
  <si>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</si>
  <si>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</si>
  <si>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</si>
  <si>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</si>
  <si>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</si>
  <si>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</si>
  <si>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</si>
  <si>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</si>
  <si>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</si>
  <si>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</si>
  <si>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</si>
  <si>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</si>
  <si>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</si>
  <si>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</si>
  <si>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</si>
  <si>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</si>
  <si>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</si>
  <si>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</si>
  <si>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</si>
  <si>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</si>
  <si>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</si>
  <si>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</si>
  <si>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</si>
  <si>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</si>
  <si>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</si>
  <si>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</si>
  <si>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</si>
  <si>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</si>
  <si>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</si>
  <si>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</si>
  <si>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</si>
  <si>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</si>
  <si>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</si>
  <si>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</si>
  <si>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</si>
  <si>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</si>
  <si>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</si>
  <si>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</si>
  <si>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</si>
  <si>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</si>
  <si>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</si>
  <si>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</si>
  <si>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</si>
  <si>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</si>
  <si>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</si>
  <si>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</si>
  <si>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</si>
  <si>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</si>
  <si>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</si>
  <si>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</si>
  <si>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</si>
  <si>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</si>
  <si>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</si>
  <si>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</si>
  <si>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</si>
  <si>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</si>
  <si>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</si>
  <si>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</si>
  <si>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</si>
  <si>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</si>
  <si>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</si>
  <si>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</si>
  <si>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</si>
  <si>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</si>
  <si>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</si>
  <si>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</si>
  <si>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</si>
  <si>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</si>
  <si>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</si>
  <si>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</si>
  <si>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</si>
  <si>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</si>
  <si>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</si>
  <si>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</si>
  <si>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</si>
  <si>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</si>
  <si>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</si>
  <si>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</si>
  <si>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</si>
  <si>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</si>
  <si>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</si>
  <si>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</si>
  <si>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</si>
  <si>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</si>
  <si>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</si>
  <si>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</si>
  <si>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</si>
  <si>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</si>
  <si>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</si>
  <si>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</si>
  <si>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</si>
  <si>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</si>
  <si>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</si>
  <si>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</si>
  <si>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</si>
  <si>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</si>
  <si>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</si>
  <si>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</si>
  <si>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</si>
  <si>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</si>
  <si>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</si>
  <si>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</si>
  <si>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</si>
  <si>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</si>
  <si>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</si>
  <si>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</si>
  <si>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</si>
  <si>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</si>
  <si>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</si>
  <si>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</si>
  <si>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</si>
  <si>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</si>
  <si>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</si>
  <si>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</si>
  <si>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</si>
  <si>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</si>
  <si>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</si>
  <si>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</si>
  <si>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</si>
  <si>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</si>
  <si>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</si>
  <si>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</si>
  <si>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</si>
  <si>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</si>
  <si>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</si>
  <si>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</si>
  <si>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</si>
  <si>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</si>
  <si>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</si>
  <si>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</si>
  <si>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</si>
  <si>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</si>
  <si>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</si>
  <si>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</si>
  <si>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</si>
  <si>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</si>
  <si>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</si>
  <si>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</si>
  <si>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</si>
  <si>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</si>
  <si>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</si>
  <si>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</si>
  <si>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</si>
  <si>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</si>
  <si>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</si>
  <si>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</si>
  <si>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</si>
  <si>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</si>
  <si>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</si>
  <si>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</si>
  <si>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</si>
  <si>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</si>
  <si>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</si>
  <si>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</si>
  <si>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</si>
  <si>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</si>
  <si>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</si>
  <si>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</si>
  <si>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</si>
  <si>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</si>
  <si>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</si>
  <si>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</si>
  <si>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</si>
  <si>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</si>
  <si>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</si>
  <si>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</si>
  <si>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</si>
  <si>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</si>
  <si>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</si>
  <si>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</si>
  <si>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</si>
  <si>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</si>
  <si>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</si>
  <si>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</si>
  <si>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</si>
  <si>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</si>
  <si>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</si>
  <si>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</si>
  <si>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</si>
  <si>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</si>
  <si>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</si>
  <si>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</si>
  <si>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</si>
  <si>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</si>
  <si>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</si>
  <si>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</si>
  <si>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</si>
  <si>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</si>
  <si>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</si>
  <si>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</si>
  <si>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</si>
  <si>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</si>
  <si>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</si>
  <si>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</si>
  <si>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</si>
  <si>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</si>
  <si>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</si>
  <si>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</si>
  <si>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</si>
  <si>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</si>
  <si>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</si>
  <si>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</si>
  <si>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</si>
  <si>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</si>
  <si>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</si>
  <si>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</si>
  <si>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</si>
  <si>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</si>
  <si>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</si>
  <si>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</si>
  <si>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</si>
  <si>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</si>
  <si>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</si>
  <si>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</si>
  <si>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</si>
  <si>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</si>
  <si>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</si>
  <si>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</si>
  <si>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</si>
  <si>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</si>
  <si>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</si>
  <si>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</si>
  <si>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</si>
  <si>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</si>
  <si>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</si>
  <si>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</si>
  <si>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</si>
  <si>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</si>
  <si>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</si>
  <si>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</si>
  <si>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</si>
  <si>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</si>
  <si>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</si>
  <si>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</si>
  <si>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</si>
  <si>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</si>
  <si>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</si>
  <si>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</si>
  <si>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</si>
  <si>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</si>
  <si>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</si>
  <si>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</si>
  <si>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</si>
  <si>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</si>
  <si>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</si>
  <si>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</si>
  <si>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</si>
  <si>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</si>
  <si>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</si>
  <si>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</si>
  <si>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</si>
  <si>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</si>
  <si>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</si>
  <si>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</si>
  <si>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</si>
  <si>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</si>
  <si>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</si>
  <si>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</si>
  <si>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</si>
  <si>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</si>
  <si>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</si>
  <si>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</si>
  <si>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</si>
  <si>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</si>
  <si>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</si>
  <si>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</si>
  <si>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</si>
  <si>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</si>
  <si>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</si>
  <si>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</si>
  <si>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</si>
  <si>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</si>
  <si>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</si>
  <si>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</si>
  <si>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</si>
  <si>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</si>
  <si>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</si>
  <si>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</si>
  <si>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</si>
  <si>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</si>
  <si>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</si>
  <si>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</si>
  <si>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</si>
  <si>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</si>
  <si>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</si>
  <si>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</si>
  <si>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</si>
  <si>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</si>
  <si>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</si>
  <si>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</si>
  <si>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</si>
  <si>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</si>
  <si>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</si>
  <si>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</si>
  <si>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</si>
  <si>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</si>
  <si>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</si>
  <si>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</si>
  <si>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</si>
  <si>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</si>
  <si>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</si>
  <si>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</si>
  <si>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</si>
  <si>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</si>
  <si>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</si>
  <si>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</si>
  <si>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</si>
  <si>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</si>
  <si>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</si>
  <si>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</si>
  <si>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</si>
  <si>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</si>
  <si>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</si>
  <si>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</si>
  <si>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</si>
  <si>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</si>
  <si>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</si>
  <si>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</si>
  <si>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</si>
  <si>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</si>
  <si>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</si>
  <si>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</si>
  <si>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</si>
  <si>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</si>
  <si>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</si>
  <si>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</si>
  <si>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</si>
  <si>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</si>
  <si>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</si>
  <si>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</si>
  <si>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</si>
  <si>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</si>
  <si>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</si>
  <si>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</si>
  <si>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</si>
  <si>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</si>
  <si>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</si>
  <si>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</si>
  <si>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</si>
  <si>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</si>
  <si>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</si>
  <si>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</si>
  <si>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</si>
  <si>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</si>
  <si>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</si>
  <si>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</si>
  <si>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</si>
  <si>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</si>
  <si>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</si>
  <si>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</si>
  <si>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</si>
  <si>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</si>
  <si>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</si>
  <si>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</si>
  <si>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</si>
  <si>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</si>
  <si>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</si>
  <si>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</si>
  <si>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</si>
  <si>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</si>
  <si>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</si>
  <si>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</si>
  <si>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</si>
  <si>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</si>
  <si>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</si>
  <si>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</si>
  <si>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</si>
  <si>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</si>
  <si>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</si>
  <si>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</si>
  <si>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</si>
  <si>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</si>
  <si>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</si>
  <si>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</si>
  <si>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</si>
  <si>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</si>
  <si>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</si>
  <si>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</si>
  <si>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</si>
  <si>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</si>
  <si>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</si>
  <si>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</si>
  <si>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</si>
  <si>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</si>
  <si>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</si>
  <si>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</si>
  <si>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</si>
  <si>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</si>
  <si>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</si>
  <si>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</si>
  <si>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</si>
  <si>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</si>
  <si>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</si>
  <si>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</si>
  <si>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</si>
  <si>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</si>
  <si>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</si>
  <si>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</si>
  <si>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</si>
  <si>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</si>
  <si>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</si>
  <si>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</si>
  <si>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</si>
  <si>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</si>
  <si>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</si>
  <si>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</si>
  <si>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</si>
  <si>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</si>
  <si>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</si>
  <si>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</si>
  <si>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</si>
  <si>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</si>
  <si>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</si>
  <si>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</si>
  <si>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</si>
  <si>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</si>
  <si>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</si>
  <si>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</si>
  <si>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</si>
  <si>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</si>
  <si>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</si>
  <si>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</si>
  <si>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</si>
  <si>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</si>
  <si>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</si>
  <si>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</si>
  <si>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</si>
  <si>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</si>
  <si>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</si>
  <si>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</si>
  <si>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</si>
  <si>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</si>
  <si>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</si>
  <si>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</si>
  <si>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</si>
  <si>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</si>
  <si>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</si>
  <si>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</si>
  <si>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</si>
  <si>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</si>
  <si>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</si>
  <si>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</si>
  <si>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</si>
  <si>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</si>
  <si>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</si>
  <si>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</si>
  <si>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</si>
  <si>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</si>
  <si>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</si>
  <si>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</si>
  <si>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</si>
  <si>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</si>
  <si>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</si>
  <si>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</si>
  <si>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</si>
  <si>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</si>
  <si>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</si>
  <si>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</si>
  <si>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</si>
  <si>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</si>
  <si>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</si>
  <si>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</si>
  <si>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</si>
  <si>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</si>
  <si>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</si>
  <si>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</si>
  <si>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</si>
  <si>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</si>
  <si>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</si>
  <si>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</si>
  <si>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</si>
  <si>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</si>
  <si>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</si>
  <si>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</si>
  <si>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</si>
  <si>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</si>
  <si>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</si>
  <si>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</si>
  <si>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</si>
  <si>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</si>
  <si>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</si>
  <si>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</si>
  <si>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</si>
  <si>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</si>
  <si>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</si>
  <si>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</si>
  <si>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</si>
  <si>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</si>
  <si>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</si>
  <si>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</si>
  <si>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</si>
  <si>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</si>
  <si>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</si>
  <si>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</si>
  <si>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</si>
  <si>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</si>
  <si>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</si>
  <si>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</si>
  <si>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</si>
  <si>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</si>
  <si>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</si>
  <si>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</si>
  <si>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</si>
  <si>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</si>
  <si>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</si>
  <si>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</si>
  <si>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</si>
  <si>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</si>
  <si>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</si>
  <si>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</si>
  <si>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</si>
  <si>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</si>
  <si>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</si>
  <si>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</si>
  <si>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</si>
  <si>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</si>
  <si>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</si>
  <si>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</si>
  <si>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</si>
  <si>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</si>
  <si>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</si>
  <si>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</si>
  <si>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</si>
  <si>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</si>
  <si>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</si>
  <si>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</si>
  <si>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</si>
  <si>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</si>
  <si>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</si>
  <si>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</si>
  <si>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</si>
  <si>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</si>
  <si>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</si>
  <si>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</si>
  <si>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</si>
  <si>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</si>
  <si>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</si>
  <si>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</si>
  <si>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</si>
  <si>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</si>
  <si>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</si>
  <si>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</si>
  <si>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</si>
  <si>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</si>
  <si>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</si>
  <si>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</si>
  <si>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</si>
  <si>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</si>
  <si>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</si>
  <si>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</si>
  <si>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</si>
  <si>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</si>
  <si>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</si>
  <si>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</si>
  <si>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</si>
  <si>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</si>
  <si>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</si>
  <si>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</si>
  <si>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</si>
  <si>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</si>
  <si>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</si>
  <si>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</si>
  <si>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</si>
  <si>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</si>
  <si>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</si>
  <si>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</si>
  <si>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</si>
  <si>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</si>
  <si>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</si>
  <si>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</si>
  <si>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</si>
  <si>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</si>
  <si>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</si>
  <si>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</si>
  <si>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</si>
  <si>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</si>
  <si>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</si>
  <si>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</si>
  <si>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</si>
  <si>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</si>
  <si>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</si>
  <si>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</si>
  <si>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</si>
  <si>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</si>
  <si>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</si>
  <si>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</si>
  <si>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</si>
  <si>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</si>
  <si>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</si>
  <si>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</si>
  <si>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</si>
  <si>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</si>
  <si>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</si>
  <si>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</si>
  <si>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</si>
  <si>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</si>
  <si>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</si>
  <si>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</si>
  <si>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</si>
  <si>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</si>
  <si>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</si>
  <si>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</si>
  <si>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</si>
  <si>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</si>
  <si>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</si>
  <si>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</si>
  <si>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</si>
  <si>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</si>
  <si>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</si>
  <si>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</si>
  <si>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</si>
  <si>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</si>
  <si>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</si>
  <si>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</si>
  <si>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</si>
  <si>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</si>
  <si>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</si>
  <si>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</si>
  <si>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</si>
  <si>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</si>
  <si>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</si>
  <si>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</si>
  <si>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</si>
  <si>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</si>
  <si>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</si>
  <si>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</si>
  <si>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</si>
  <si>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</si>
  <si>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</si>
  <si>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</si>
  <si>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</si>
  <si>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</si>
  <si>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</si>
  <si>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</si>
  <si>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</si>
  <si>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</si>
  <si>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</si>
  <si>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</si>
  <si>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</si>
  <si>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</si>
  <si>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</si>
  <si>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</si>
  <si>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</si>
  <si>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</si>
  <si>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</si>
  <si>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</si>
  <si>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</si>
  <si>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</si>
  <si>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</si>
  <si>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</si>
  <si>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</si>
  <si>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</si>
  <si>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</si>
  <si>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</si>
  <si>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</si>
  <si>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</si>
  <si>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</si>
  <si>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</si>
  <si>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</si>
  <si>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</si>
  <si>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</si>
  <si>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</si>
  <si>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</si>
  <si>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</si>
  <si>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</si>
  <si>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</si>
  <si>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</si>
  <si>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</si>
  <si>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</si>
  <si>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</si>
  <si>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</si>
  <si>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</si>
  <si>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</si>
  <si>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</si>
  <si>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</si>
  <si>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</si>
  <si>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</si>
  <si>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</si>
  <si>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</si>
  <si>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</si>
  <si>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</si>
  <si>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</si>
  <si>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</si>
  <si>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</si>
  <si>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</si>
  <si>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</si>
  <si>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</si>
  <si>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</si>
  <si>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</si>
  <si>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</si>
  <si>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</si>
  <si>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</si>
  <si>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</si>
  <si>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</si>
  <si>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</si>
  <si>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</si>
  <si>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</si>
  <si>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</si>
  <si>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</si>
  <si>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</si>
  <si>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</si>
  <si>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</si>
  <si>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</si>
  <si>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</si>
  <si>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</si>
  <si>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</si>
  <si>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</si>
  <si>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</si>
  <si>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</si>
  <si>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</si>
  <si>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</si>
  <si>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</si>
  <si>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</si>
  <si>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</si>
  <si>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</si>
  <si>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</si>
  <si>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</si>
  <si>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</si>
  <si>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</si>
  <si>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</si>
  <si>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</si>
  <si>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</si>
  <si>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</si>
  <si>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</si>
  <si>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</si>
  <si>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</si>
  <si>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</si>
  <si>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</si>
  <si>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</si>
  <si>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</si>
  <si>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</si>
  <si>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</si>
  <si>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</si>
  <si>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</si>
  <si>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</si>
  <si>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</si>
  <si>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</si>
  <si>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</si>
  <si>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</si>
  <si>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</si>
  <si>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</si>
  <si>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</si>
  <si>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</si>
  <si>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</si>
  <si>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</si>
  <si>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</si>
  <si>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</si>
  <si>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</si>
  <si>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</si>
  <si>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</si>
  <si>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</si>
  <si>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</si>
  <si>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</si>
  <si>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</si>
  <si>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</si>
  <si>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</si>
  <si>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</si>
  <si>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</si>
  <si>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</si>
  <si>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</si>
  <si>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</si>
  <si>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</si>
  <si>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</si>
  <si>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</si>
  <si>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</si>
  <si>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</si>
  <si>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</si>
  <si>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</si>
  <si>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</si>
  <si>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</si>
  <si>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</si>
  <si>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</si>
  <si>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</si>
  <si>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</si>
  <si>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</si>
  <si>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</si>
  <si>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</si>
  <si>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</si>
  <si>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</si>
  <si>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</si>
  <si>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</si>
  <si>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</si>
  <si>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</si>
  <si>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</si>
  <si>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</si>
  <si>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</si>
  <si>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</si>
  <si>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</si>
  <si>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</si>
  <si>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</si>
  <si>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</si>
  <si>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</si>
  <si>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</si>
  <si>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</si>
  <si>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</si>
  <si>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</si>
  <si>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</si>
  <si>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</si>
  <si>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</si>
  <si>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</si>
  <si>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</si>
  <si>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</si>
  <si>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</si>
  <si>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</si>
  <si>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</si>
  <si>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</si>
  <si>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</si>
  <si>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</si>
  <si>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</si>
  <si>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</si>
  <si>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</si>
  <si>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</si>
  <si>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</si>
  <si>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</si>
  <si>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</si>
  <si>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</si>
  <si>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</si>
  <si>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</si>
  <si>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</si>
  <si>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</si>
  <si>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</si>
  <si>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</si>
  <si>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</si>
  <si>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</si>
  <si>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</si>
  <si>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</si>
  <si>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</si>
  <si>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</si>
  <si>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</si>
  <si>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</si>
  <si>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</si>
  <si>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</si>
  <si>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</si>
  <si>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</si>
  <si>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</si>
  <si>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</si>
  <si>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</si>
  <si>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</si>
  <si>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</si>
  <si>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</si>
  <si>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</si>
  <si>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</si>
  <si>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</si>
  <si>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</si>
  <si>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</si>
  <si>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</si>
  <si>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</si>
  <si>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</si>
  <si>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</si>
  <si>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</si>
  <si>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</si>
  <si>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</si>
  <si>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</si>
  <si>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</si>
  <si>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</si>
  <si>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</si>
  <si>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</si>
  <si>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</si>
  <si>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</si>
  <si>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</si>
  <si>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</si>
  <si>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</si>
  <si>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</si>
  <si>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</si>
  <si>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</si>
  <si>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</si>
  <si>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</si>
  <si>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</si>
  <si>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</si>
  <si>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</si>
  <si>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</si>
  <si>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</si>
  <si>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</si>
  <si>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</si>
  <si>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</si>
  <si>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</si>
  <si>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</si>
  <si>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</si>
  <si>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</si>
  <si>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</si>
  <si>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</si>
  <si>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</si>
  <si>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</si>
  <si>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</si>
  <si>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</si>
  <si>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</si>
  <si>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</si>
  <si>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</si>
  <si>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</si>
  <si>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</si>
  <si>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</si>
  <si>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</si>
  <si>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</si>
  <si>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</si>
  <si>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</si>
  <si>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</si>
  <si>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</si>
  <si>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</si>
  <si>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</si>
  <si>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</si>
  <si>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</si>
  <si>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</si>
  <si>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</si>
  <si>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</si>
  <si>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</si>
  <si>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</si>
  <si>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</si>
  <si>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</si>
  <si>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</si>
  <si>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</si>
  <si>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</si>
  <si>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</si>
  <si>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</si>
  <si>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</si>
  <si>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</si>
  <si>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</si>
  <si>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</si>
  <si>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</si>
  <si>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</si>
  <si>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</si>
  <si>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</si>
  <si>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</si>
  <si>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</si>
  <si>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</si>
  <si>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</si>
  <si>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</si>
  <si>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</si>
  <si>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</si>
  <si>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</si>
  <si>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</si>
  <si>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</si>
  <si>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</si>
  <si>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</si>
  <si>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</si>
  <si>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</si>
  <si>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</si>
  <si>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</si>
  <si>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</si>
  <si>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</si>
  <si>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</si>
  <si>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</si>
  <si>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</si>
  <si>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</si>
  <si>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</si>
  <si>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</si>
  <si>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</si>
  <si>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</si>
  <si>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</si>
  <si>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</si>
  <si>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</si>
  <si>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</si>
  <si>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</si>
  <si>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</si>
  <si>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</si>
  <si>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</si>
  <si>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</si>
  <si>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</si>
  <si>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</si>
  <si>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</si>
  <si>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</si>
  <si>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</si>
  <si>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</si>
  <si>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</si>
  <si>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</si>
  <si>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</si>
  <si>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</si>
  <si>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</si>
  <si>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</si>
  <si>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</si>
  <si>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</si>
  <si>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</si>
  <si>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</si>
  <si>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</si>
  <si>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</si>
  <si>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</si>
  <si>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</si>
  <si>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</si>
  <si>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</si>
  <si>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</si>
  <si>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</si>
  <si>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</si>
  <si>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</si>
  <si>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</si>
  <si>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</si>
  <si>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</si>
  <si>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</si>
  <si>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</si>
  <si>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</si>
  <si>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</si>
  <si>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</si>
  <si>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</si>
  <si>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</si>
  <si>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</si>
  <si>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</si>
  <si>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</si>
  <si>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</si>
  <si>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</si>
  <si>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</si>
  <si>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</si>
  <si>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</si>
  <si>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</si>
  <si>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</si>
  <si>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</si>
  <si>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</si>
  <si>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</si>
  <si>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</si>
  <si>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</si>
  <si>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</si>
  <si>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</si>
  <si>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</si>
  <si>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</si>
  <si>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</si>
  <si>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</si>
  <si>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</si>
  <si>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</si>
  <si>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</si>
  <si>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</si>
  <si>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</si>
  <si>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</si>
  <si>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</si>
  <si>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</si>
  <si>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</si>
  <si>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</si>
  <si>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</si>
  <si>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</si>
  <si>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</si>
  <si>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</si>
  <si>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</si>
  <si>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</si>
  <si>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</si>
  <si>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</si>
  <si>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</si>
  <si>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</si>
  <si>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</si>
  <si>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</si>
  <si>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</si>
  <si>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</si>
  <si>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</si>
  <si>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</si>
  <si>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</si>
  <si>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</si>
  <si>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</si>
  <si>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</si>
  <si>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</si>
  <si>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</si>
  <si>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</si>
  <si>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</si>
  <si>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</si>
  <si>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</si>
  <si>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</si>
  <si>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</si>
  <si>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</si>
  <si>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</si>
  <si>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</si>
  <si>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</si>
  <si>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</si>
  <si>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</si>
  <si>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</si>
  <si>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</si>
  <si>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</si>
  <si>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</si>
  <si>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</si>
  <si>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</si>
  <si>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</si>
  <si>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</si>
  <si>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</si>
  <si>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</si>
  <si>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</si>
  <si>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</si>
  <si>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</si>
  <si>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</si>
  <si>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</si>
  <si>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</si>
  <si>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</si>
  <si>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</si>
  <si>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</si>
  <si>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</si>
  <si>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</si>
  <si>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</si>
  <si>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</si>
  <si>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</si>
  <si>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</si>
  <si>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</si>
  <si>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</si>
  <si>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</si>
  <si>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</si>
  <si>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</si>
  <si>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</si>
  <si>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</si>
  <si>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</si>
  <si>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</si>
  <si>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</si>
  <si>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</si>
  <si>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</si>
  <si>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</si>
  <si>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</si>
  <si>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</si>
  <si>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</si>
  <si>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</si>
  <si>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</si>
  <si>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</si>
  <si>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</si>
  <si>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</si>
  <si>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</si>
  <si>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</si>
  <si>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</si>
  <si>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</si>
  <si>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</si>
  <si>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</si>
  <si>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</si>
  <si>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</si>
  <si>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</si>
  <si>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</si>
  <si>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</si>
  <si>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</si>
  <si>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</si>
  <si>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</si>
  <si>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</si>
  <si>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</si>
  <si>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</si>
  <si>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</si>
  <si>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</si>
  <si>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</si>
  <si>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</si>
  <si>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</si>
  <si>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</si>
  <si>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</si>
  <si>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</si>
  <si>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</si>
  <si>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</si>
  <si>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</si>
  <si>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</si>
  <si>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</si>
  <si>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</si>
  <si>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</si>
  <si>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</si>
  <si>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</si>
  <si>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</si>
  <si>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</si>
  <si>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</si>
  <si>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</si>
  <si>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</si>
  <si>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</si>
  <si>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</si>
  <si>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</si>
  <si>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</si>
  <si>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</si>
  <si>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</si>
  <si>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</si>
  <si>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</si>
  <si>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</si>
  <si>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</si>
  <si>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</si>
  <si>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</si>
  <si>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</si>
  <si>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</si>
  <si>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</si>
  <si>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</si>
  <si>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</si>
  <si>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</si>
  <si>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</si>
  <si>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</si>
  <si>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</si>
  <si>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</si>
  <si>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</si>
  <si>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</si>
  <si>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</si>
  <si>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</si>
  <si>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</si>
  <si>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</si>
  <si>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</si>
  <si>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</si>
  <si>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</si>
  <si>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</si>
  <si>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</si>
  <si>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</si>
  <si>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</si>
  <si>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</si>
  <si>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</si>
  <si>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</si>
  <si>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</si>
  <si>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</si>
  <si>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</si>
  <si>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</si>
  <si>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</si>
  <si>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</si>
  <si>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</si>
  <si>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</si>
  <si>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</si>
  <si>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</si>
  <si>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</si>
  <si>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</si>
  <si>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</si>
  <si>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</si>
  <si>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</si>
  <si>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</si>
  <si>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</si>
  <si>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</si>
  <si>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</si>
  <si>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</si>
  <si>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</si>
  <si>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</si>
  <si>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</si>
  <si>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</si>
  <si>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</si>
  <si>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</si>
  <si>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</si>
  <si>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</si>
  <si>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</si>
  <si>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</si>
  <si>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</si>
  <si>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</si>
  <si>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</si>
  <si>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</si>
  <si>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</si>
  <si>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</si>
  <si>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</si>
  <si>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</si>
  <si>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</si>
  <si>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</si>
  <si>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</si>
  <si>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</si>
  <si>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</si>
  <si>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</si>
  <si>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</si>
  <si>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</si>
  <si>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</si>
  <si>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</si>
  <si>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</si>
  <si>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</si>
  <si>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</si>
  <si>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</si>
  <si>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</si>
  <si>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</si>
  <si>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</si>
  <si>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</si>
  <si>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</si>
  <si>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</si>
  <si>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</si>
  <si>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</si>
  <si>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</si>
  <si>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</si>
  <si>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</si>
  <si>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</si>
  <si>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</si>
  <si>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</si>
  <si>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</si>
  <si>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</si>
  <si>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</si>
  <si>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</si>
  <si>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</si>
  <si>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</si>
  <si>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</si>
  <si>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</si>
  <si>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</si>
  <si>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</si>
  <si>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</si>
  <si>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</si>
  <si>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</si>
  <si>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</si>
  <si>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</si>
  <si>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</si>
  <si>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</si>
  <si>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</si>
  <si>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</si>
  <si>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</si>
  <si>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</si>
  <si>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</si>
  <si>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</si>
  <si>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</si>
  <si>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</si>
  <si>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</si>
  <si>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</si>
  <si>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</si>
  <si>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</si>
  <si>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</si>
  <si>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</si>
  <si>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</si>
  <si>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</si>
  <si>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</si>
  <si>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</si>
  <si>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</si>
  <si>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</si>
  <si>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</si>
  <si>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</si>
  <si>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</si>
  <si>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</si>
  <si>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</si>
  <si>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</si>
  <si>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</si>
  <si>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</si>
  <si>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</si>
  <si>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</si>
  <si>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</si>
  <si>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</si>
  <si>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</si>
  <si>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</si>
  <si>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</si>
  <si>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</si>
  <si>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</si>
  <si>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</si>
  <si>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</si>
  <si>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</si>
  <si>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</si>
  <si>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</si>
  <si>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</si>
  <si>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</si>
  <si>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</si>
  <si>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</si>
  <si>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</si>
  <si>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</si>
  <si>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</si>
  <si>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</si>
  <si>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</si>
  <si>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</si>
  <si>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</si>
  <si>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</si>
  <si>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</si>
  <si>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</si>
  <si>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</si>
  <si>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</si>
  <si>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</si>
  <si>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</si>
  <si>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</si>
  <si>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</si>
  <si>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</si>
  <si>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</si>
  <si>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</si>
  <si>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</si>
  <si>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</si>
  <si>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</si>
  <si>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</si>
  <si>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</si>
  <si>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</si>
  <si>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</si>
  <si>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</si>
  <si>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</si>
  <si>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</si>
  <si>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</si>
  <si>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</si>
  <si>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</si>
  <si>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</si>
  <si>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</si>
  <si>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</si>
  <si>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</si>
  <si>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</si>
  <si>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</si>
  <si>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</si>
  <si>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</si>
  <si>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</si>
  <si>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</si>
  <si>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</si>
  <si>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</si>
  <si>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</si>
  <si>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</si>
  <si>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</si>
  <si>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</si>
  <si>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</si>
  <si>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</si>
  <si>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</si>
  <si>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</si>
  <si>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</si>
  <si>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</si>
  <si>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</si>
  <si>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</si>
  <si>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</si>
  <si>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</si>
  <si>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</si>
  <si>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</si>
  <si>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</si>
  <si>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</si>
  <si>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</si>
  <si>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</si>
  <si>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</si>
  <si>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</si>
  <si>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</si>
  <si>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</si>
  <si>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</si>
  <si>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</si>
  <si>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</si>
  <si>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</si>
  <si>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</si>
  <si>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</si>
  <si>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</si>
  <si>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</si>
  <si>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</si>
  <si>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</si>
  <si>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</si>
  <si>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</si>
  <si>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</si>
  <si>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</si>
  <si>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</si>
  <si>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</si>
  <si>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</si>
  <si>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</si>
  <si>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</si>
  <si>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</si>
  <si>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</si>
  <si>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</si>
  <si>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</si>
  <si>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</si>
  <si>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</si>
  <si>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</si>
  <si>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</si>
  <si>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</si>
  <si>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</si>
  <si>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</si>
  <si>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</si>
  <si>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</si>
  <si>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</si>
  <si>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</si>
  <si>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</si>
  <si>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</si>
  <si>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</si>
  <si>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</si>
  <si>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</si>
  <si>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</si>
  <si>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</si>
  <si>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</si>
  <si>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</si>
  <si>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</si>
  <si>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</si>
  <si>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</si>
  <si>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</si>
  <si>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</si>
  <si>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</si>
  <si>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</si>
  <si>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</si>
  <si>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</si>
  <si>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</si>
  <si>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</si>
  <si>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</si>
  <si>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</si>
  <si>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</si>
  <si>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</si>
  <si>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</si>
  <si>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</si>
  <si>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</si>
  <si>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</si>
  <si>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</si>
  <si>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</si>
  <si>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</si>
  <si>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</si>
  <si>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</si>
  <si>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</si>
  <si>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</si>
  <si>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</si>
  <si>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</si>
  <si>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</si>
  <si>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</si>
  <si>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</si>
  <si>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</si>
  <si>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</si>
  <si>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</si>
  <si>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</si>
  <si>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</si>
  <si>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</si>
  <si>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</si>
  <si>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</si>
  <si>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</si>
  <si>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</si>
  <si>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</si>
  <si>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</si>
  <si>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</si>
  <si>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</si>
  <si>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</si>
  <si>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</si>
  <si>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</si>
  <si>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</si>
  <si>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</si>
  <si>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</si>
  <si>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</si>
  <si>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</si>
  <si>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</si>
  <si>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</si>
  <si>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</si>
  <si>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</si>
  <si>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</si>
  <si>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</si>
  <si>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</si>
  <si>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</si>
  <si>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</si>
  <si>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</si>
  <si>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</si>
  <si>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</si>
  <si>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</si>
  <si>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</si>
  <si>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</si>
  <si>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</si>
  <si>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</si>
  <si>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</si>
  <si>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</si>
  <si>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</si>
  <si>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</si>
  <si>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</si>
  <si>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</si>
  <si>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</si>
  <si>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</si>
  <si>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</si>
  <si>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</si>
  <si>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</si>
  <si>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</si>
  <si>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</si>
  <si>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</si>
  <si>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</si>
  <si>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</si>
  <si>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</si>
  <si>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</si>
  <si>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</si>
  <si>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</si>
  <si>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</si>
  <si>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</si>
  <si>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</si>
  <si>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</si>
  <si>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</si>
  <si>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</si>
  <si>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</si>
  <si>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</si>
  <si>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</si>
  <si>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</si>
  <si>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</si>
  <si>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</si>
  <si>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</si>
  <si>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</si>
  <si>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</si>
  <si>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</si>
  <si>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</si>
  <si>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</si>
  <si>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</si>
  <si>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</si>
  <si>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</si>
  <si>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</si>
  <si>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</si>
  <si>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</si>
  <si>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</si>
  <si>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</si>
  <si>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</si>
  <si>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</si>
  <si>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</si>
  <si>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</si>
  <si>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</si>
  <si>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</si>
  <si>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</si>
  <si>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</si>
  <si>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</si>
  <si>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</si>
  <si>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</si>
  <si>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</si>
  <si>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</si>
  <si>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</si>
  <si>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</si>
  <si>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</si>
  <si>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</si>
  <si>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</si>
  <si>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</si>
  <si>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</si>
  <si>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</si>
  <si>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</si>
  <si>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</si>
  <si>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</si>
  <si>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</si>
  <si>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</si>
  <si>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</si>
  <si>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</si>
  <si>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</si>
  <si>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</si>
  <si>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</si>
  <si>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</si>
  <si>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</si>
  <si>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</si>
  <si>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</si>
  <si>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</si>
  <si>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</si>
  <si>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</si>
  <si>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</si>
  <si>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</si>
  <si>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</si>
  <si>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</si>
  <si>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</si>
  <si>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</si>
  <si>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</si>
  <si>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</si>
  <si>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</si>
  <si>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</si>
  <si>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</si>
  <si>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</si>
  <si>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</si>
  <si>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</si>
  <si>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</si>
  <si>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</si>
  <si>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</si>
  <si>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</si>
  <si>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</si>
  <si>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</si>
  <si>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</si>
  <si>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</si>
  <si>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</si>
  <si>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</si>
  <si>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</si>
  <si>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</si>
  <si>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</si>
  <si>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</si>
  <si>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</si>
  <si>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</si>
  <si>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</si>
  <si>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</si>
  <si>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</si>
  <si>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</si>
  <si>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</si>
  <si>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</si>
  <si>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</si>
  <si>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</si>
  <si>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</si>
  <si>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</si>
  <si>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</si>
  <si>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</si>
  <si>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</si>
  <si>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</si>
  <si>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</si>
  <si>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</si>
  <si>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</si>
  <si>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</si>
  <si>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</si>
  <si>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</si>
  <si>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</si>
  <si>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</si>
  <si>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</si>
  <si>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</si>
  <si>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</si>
  <si>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</si>
  <si>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</si>
  <si>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</si>
  <si>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</si>
  <si>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</si>
  <si>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</si>
  <si>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</si>
  <si>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</si>
  <si>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</si>
  <si>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</si>
  <si>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</si>
  <si>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</si>
  <si>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</si>
  <si>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</si>
  <si>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</si>
  <si>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</si>
  <si>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</si>
  <si>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</si>
  <si>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</si>
  <si>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</si>
  <si>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</si>
  <si>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</si>
  <si>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</si>
  <si>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</si>
  <si>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</si>
  <si>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</si>
  <si>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</si>
  <si>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</si>
  <si>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</si>
  <si>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</si>
  <si>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</si>
  <si>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</si>
  <si>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</si>
  <si>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</si>
  <si>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</si>
  <si>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</si>
  <si>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</si>
  <si>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</si>
  <si>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</si>
  <si>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</si>
  <si>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</si>
  <si>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</si>
  <si>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</si>
  <si>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</si>
  <si>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</si>
  <si>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</si>
  <si>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</si>
  <si>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</si>
  <si>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</si>
  <si>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</si>
  <si>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</si>
  <si>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</si>
  <si>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</si>
  <si>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</si>
  <si>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</si>
  <si>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</si>
  <si>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</si>
  <si>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</si>
  <si>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</si>
  <si>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</si>
  <si>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</si>
  <si>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</si>
  <si>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</si>
  <si>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</si>
  <si>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</si>
  <si>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</si>
  <si>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</si>
  <si>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</si>
  <si>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</si>
  <si>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</si>
  <si>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</si>
  <si>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</si>
  <si>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</si>
  <si>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</si>
  <si>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</si>
  <si>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</si>
  <si>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</si>
  <si>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</si>
  <si>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</si>
  <si>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</si>
  <si>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</si>
  <si>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</si>
  <si>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</si>
  <si>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</si>
  <si>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</si>
  <si>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</si>
  <si>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</si>
  <si>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</si>
  <si>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</si>
  <si>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</si>
  <si>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</si>
  <si>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</si>
  <si>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</si>
  <si>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</si>
  <si>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</si>
  <si>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</si>
  <si>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</si>
  <si>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</si>
  <si>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</si>
  <si>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</si>
  <si>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</si>
  <si>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</si>
  <si>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</si>
  <si>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</si>
  <si>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</si>
  <si>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</si>
  <si>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</si>
  <si>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</si>
  <si>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</si>
  <si>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</si>
  <si>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</si>
  <si>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</si>
  <si>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</si>
  <si>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</si>
  <si>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</si>
  <si>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</si>
  <si>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</si>
  <si>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</si>
  <si>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</si>
  <si>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</si>
  <si>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</si>
  <si>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</si>
  <si>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</si>
  <si>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</si>
  <si>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</si>
  <si>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</si>
  <si>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</si>
  <si>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</si>
  <si>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</si>
  <si>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</si>
  <si>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</si>
  <si>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</si>
  <si>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</si>
  <si>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</si>
  <si>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</si>
  <si>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</si>
  <si>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</si>
  <si>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</si>
  <si>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</si>
  <si>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</si>
  <si>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</si>
  <si>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</si>
  <si>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</si>
  <si>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</si>
  <si>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</si>
  <si>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</si>
  <si>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</si>
  <si>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</si>
  <si>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</si>
  <si>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</si>
  <si>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</si>
  <si>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</si>
  <si>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</si>
  <si>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</si>
  <si>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</si>
  <si>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</si>
  <si>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</si>
  <si>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</si>
  <si>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</si>
  <si>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</si>
  <si>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</si>
  <si>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</si>
  <si>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</si>
  <si>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</si>
  <si>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</si>
  <si>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</si>
  <si>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</si>
  <si>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</si>
  <si>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</si>
  <si>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</si>
  <si>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</si>
  <si>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</si>
  <si>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</si>
  <si>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</si>
  <si>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</si>
  <si>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</si>
  <si>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</si>
  <si>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</si>
  <si>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</si>
  <si>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</si>
  <si>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</si>
  <si>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</si>
  <si>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</si>
  <si>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</si>
  <si>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</si>
  <si>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</si>
  <si>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</si>
  <si>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</si>
  <si>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</si>
  <si>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</si>
  <si>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</si>
  <si>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</si>
  <si>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</si>
  <si>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</si>
  <si>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</si>
  <si>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</si>
  <si>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</si>
  <si>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</si>
  <si>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</si>
  <si>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</si>
  <si>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</si>
  <si>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</si>
  <si>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</si>
  <si>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</si>
  <si>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</si>
  <si>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</si>
  <si>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</si>
  <si>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</si>
  <si>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</si>
  <si>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</si>
  <si>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</si>
  <si>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</si>
  <si>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</si>
  <si>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</si>
  <si>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</si>
  <si>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</si>
  <si>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</si>
  <si>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</si>
  <si>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</si>
  <si>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</si>
  <si>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</si>
  <si>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</si>
  <si>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</si>
  <si>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</si>
  <si>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</si>
  <si>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</si>
  <si>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</si>
  <si>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</si>
  <si>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</si>
  <si>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</si>
  <si>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</si>
  <si>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</si>
  <si>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</si>
  <si>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</si>
  <si>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</si>
  <si>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</si>
  <si>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</si>
  <si>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</si>
  <si>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</si>
  <si>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</si>
  <si>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</si>
  <si>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</si>
  <si>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</si>
  <si>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</si>
  <si>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</si>
  <si>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</si>
  <si>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</si>
  <si>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</si>
  <si>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</si>
  <si>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</si>
  <si>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</si>
  <si>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</si>
  <si>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</si>
  <si>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</si>
  <si>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</si>
  <si>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</si>
  <si>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</si>
  <si>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</si>
  <si>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</si>
  <si>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</si>
  <si>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</si>
  <si>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</si>
  <si>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</si>
  <si>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</si>
  <si>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</si>
  <si>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</si>
  <si>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</si>
  <si>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</si>
  <si>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</si>
  <si>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</si>
  <si>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</si>
  <si>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</si>
  <si>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</si>
  <si>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</si>
  <si>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</si>
  <si>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</si>
  <si>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</si>
  <si>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</si>
  <si>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</si>
  <si>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</si>
  <si>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</si>
  <si>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</si>
  <si>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</si>
  <si>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</si>
  <si>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</si>
  <si>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</si>
  <si>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</si>
  <si>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</si>
  <si>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</si>
  <si>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</si>
  <si>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</si>
  <si>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</si>
  <si>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</si>
  <si>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</si>
  <si>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</si>
  <si>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</si>
  <si>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</si>
  <si>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</si>
  <si>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</si>
  <si>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</si>
  <si>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</si>
  <si>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</si>
  <si>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</si>
  <si>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</si>
  <si>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</si>
  <si>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</si>
  <si>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</si>
  <si>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</si>
  <si>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</si>
  <si>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</si>
  <si>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</si>
  <si>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</si>
  <si>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</si>
  <si>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</si>
  <si>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</si>
  <si>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</si>
  <si>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</si>
  <si>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</si>
  <si>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</si>
  <si>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</si>
  <si>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</si>
  <si>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</si>
  <si>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</si>
  <si>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</si>
  <si>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</si>
  <si>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</si>
  <si>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</si>
  <si>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</si>
  <si>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</si>
  <si>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</si>
  <si>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</si>
  <si>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</si>
  <si>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</si>
  <si>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</si>
  <si>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</si>
  <si>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</si>
  <si>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</si>
  <si>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</si>
  <si>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</si>
  <si>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</si>
  <si>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</si>
  <si>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</si>
  <si>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</si>
  <si>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</si>
  <si>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</si>
  <si>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</si>
  <si>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</si>
  <si>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</si>
  <si>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</si>
  <si>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</si>
  <si>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</si>
  <si>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</si>
  <si>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</si>
  <si>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</si>
  <si>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</si>
  <si>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</si>
  <si>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</si>
  <si>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</si>
  <si>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</si>
  <si>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</si>
  <si>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</si>
  <si>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</si>
  <si>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</si>
  <si>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</si>
  <si>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</si>
  <si>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</si>
  <si>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</si>
  <si>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</si>
  <si>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</si>
  <si>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</si>
  <si>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</si>
  <si>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</si>
  <si>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</si>
  <si>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</si>
  <si>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</si>
  <si>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</si>
  <si>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</si>
  <si>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</si>
  <si>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</si>
  <si>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</si>
  <si>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</si>
  <si>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</si>
  <si>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</si>
  <si>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</si>
  <si>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</si>
  <si>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</si>
  <si>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</si>
  <si>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</si>
  <si>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</si>
  <si>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</si>
  <si>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</si>
  <si>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</si>
  <si>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</si>
  <si>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</si>
  <si>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</si>
  <si>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</si>
  <si>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</si>
  <si>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</si>
  <si>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</si>
  <si>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</si>
  <si>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</si>
  <si>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</si>
  <si>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</si>
  <si>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</si>
  <si>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</si>
  <si>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</si>
  <si>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</si>
  <si>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</si>
  <si>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</si>
  <si>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</si>
  <si>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</si>
  <si>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</si>
  <si>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</si>
  <si>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</si>
  <si>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</si>
  <si>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</si>
  <si>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</si>
  <si>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</si>
  <si>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</si>
  <si>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</si>
  <si>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</si>
  <si>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</si>
  <si>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</si>
  <si>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</si>
  <si>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</si>
  <si>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</si>
  <si>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</si>
  <si>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</si>
  <si>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</si>
  <si>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</si>
  <si>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</si>
  <si>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</si>
  <si>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</si>
  <si>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</si>
  <si>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</si>
  <si>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</si>
  <si>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</si>
  <si>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</si>
  <si>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</si>
  <si>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</si>
  <si>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</si>
  <si>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</si>
  <si>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</si>
  <si>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</si>
  <si>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</si>
  <si>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</si>
  <si>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</si>
  <si>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</si>
  <si>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</si>
  <si>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</si>
  <si>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</si>
  <si>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</si>
  <si>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</si>
  <si>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</si>
  <si>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</si>
  <si>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</si>
  <si>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</si>
  <si>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</si>
  <si>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</si>
  <si>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</si>
  <si>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</si>
  <si>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</si>
  <si>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</si>
  <si>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</si>
  <si>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</si>
  <si>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</si>
  <si>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</si>
  <si>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</si>
  <si>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</si>
  <si>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</si>
  <si>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</si>
  <si>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</si>
  <si>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</si>
  <si>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</si>
  <si>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</si>
  <si>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</si>
  <si>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</si>
  <si>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</si>
  <si>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</si>
  <si>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</si>
  <si>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</si>
  <si>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</si>
  <si>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</si>
  <si>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</si>
  <si>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</si>
  <si>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</si>
  <si>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</si>
  <si>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</si>
  <si>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</si>
  <si>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</si>
  <si>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</si>
  <si>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</si>
  <si>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</si>
  <si>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</si>
  <si>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</si>
  <si>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</si>
  <si>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</si>
  <si>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</si>
  <si>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</si>
  <si>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</si>
  <si>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</si>
  <si>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</si>
  <si>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</si>
  <si>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</si>
  <si>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</si>
  <si>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</si>
  <si>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</si>
  <si>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</si>
  <si>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</si>
  <si>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</si>
  <si>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</si>
  <si>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</si>
  <si>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</si>
  <si>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</si>
  <si>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</si>
  <si>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</si>
  <si>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</si>
  <si>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</si>
  <si>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</si>
  <si>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</si>
  <si>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</si>
  <si>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</si>
  <si>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</si>
  <si>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</si>
  <si>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</si>
  <si>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</si>
  <si>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</si>
  <si>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</si>
  <si>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</si>
  <si>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</si>
  <si>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</si>
  <si>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</si>
  <si>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</si>
  <si>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</si>
  <si>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</si>
  <si>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</si>
  <si>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</si>
  <si>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</si>
  <si>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</si>
  <si>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</si>
  <si>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</si>
  <si>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</si>
  <si>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</si>
  <si>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</si>
  <si>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</si>
  <si>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</si>
  <si>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</si>
  <si>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</si>
  <si>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</si>
  <si>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</si>
  <si>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</si>
  <si>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</si>
  <si>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</si>
  <si>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</si>
  <si>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</si>
  <si>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</si>
  <si>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</si>
  <si>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</si>
  <si>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</si>
  <si>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</si>
  <si>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</si>
  <si>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</si>
  <si>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</si>
  <si>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</si>
  <si>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</si>
  <si>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</si>
  <si>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</si>
  <si>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</si>
  <si>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</si>
  <si>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</si>
  <si>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</si>
  <si>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</si>
  <si>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</si>
  <si>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</si>
  <si>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</si>
  <si>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</si>
  <si>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</si>
  <si>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</si>
  <si>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</si>
  <si>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</si>
  <si>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</si>
  <si>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</si>
  <si>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</si>
  <si>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</si>
  <si>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</si>
  <si>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</si>
  <si>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</si>
  <si>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</si>
  <si>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</si>
  <si>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</si>
  <si>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</si>
  <si>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</si>
  <si>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</si>
  <si>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</si>
  <si>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</si>
  <si>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</si>
  <si>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</si>
  <si>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</si>
  <si>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</si>
  <si>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</si>
  <si>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</si>
  <si>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</si>
  <si>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</si>
  <si>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</si>
  <si>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</si>
  <si>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</si>
  <si>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</si>
  <si>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</si>
  <si>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</si>
  <si>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</si>
  <si>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</si>
  <si>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</si>
  <si>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</si>
  <si>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</si>
  <si>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</si>
  <si>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</si>
  <si>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</si>
  <si>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</si>
  <si>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</si>
  <si>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</si>
  <si>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</si>
  <si>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</si>
  <si>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</si>
  <si>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</si>
  <si>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</si>
  <si>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</si>
  <si>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</si>
  <si>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</si>
  <si>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</si>
  <si>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</si>
  <si>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</si>
  <si>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</si>
  <si>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</si>
  <si>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</si>
  <si>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</si>
  <si>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</si>
  <si>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</si>
  <si>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</si>
  <si>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</si>
  <si>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</si>
  <si>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</si>
  <si>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</si>
  <si>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</si>
  <si>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</si>
  <si>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</si>
  <si>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</si>
  <si>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</si>
  <si>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</si>
  <si>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</si>
  <si>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</si>
  <si>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</si>
  <si>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</si>
  <si>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</si>
  <si>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</si>
  <si>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</si>
  <si>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</si>
  <si>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</si>
  <si>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</si>
  <si>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</si>
  <si>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</si>
  <si>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</si>
  <si>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</si>
  <si>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</si>
  <si>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</si>
  <si>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</si>
  <si>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</si>
  <si>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</si>
  <si>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</si>
  <si>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</si>
  <si>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</si>
  <si>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</si>
  <si>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</si>
  <si>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</si>
  <si>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</si>
  <si>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</si>
  <si>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</si>
  <si>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</si>
  <si>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</si>
  <si>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</si>
  <si>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</si>
  <si>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</si>
  <si>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</si>
  <si>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</si>
  <si>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</si>
  <si>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</si>
  <si>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</si>
  <si>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</si>
  <si>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</si>
  <si>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</si>
  <si>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</si>
  <si>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</si>
  <si>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</si>
  <si>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</si>
  <si>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</si>
  <si>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</si>
  <si>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</si>
  <si>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</si>
  <si>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</si>
  <si>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</si>
  <si>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</si>
  <si>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</si>
  <si>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</si>
  <si>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</si>
  <si>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</si>
  <si>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</si>
  <si>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</si>
  <si>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</si>
  <si>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</si>
  <si>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</si>
  <si>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</si>
  <si>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</si>
  <si>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</si>
  <si>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</si>
  <si>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</si>
  <si>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</si>
  <si>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</si>
  <si>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</si>
  <si>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</si>
  <si>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</si>
  <si>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</si>
  <si>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</si>
  <si>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</si>
  <si>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</si>
  <si>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</si>
  <si>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</si>
  <si>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</si>
  <si>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</si>
  <si>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</si>
  <si>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</si>
  <si>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</si>
  <si>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</si>
  <si>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</si>
  <si>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</si>
  <si>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</si>
  <si>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</si>
  <si>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</si>
  <si>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</si>
  <si>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</si>
  <si>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</si>
  <si>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</si>
  <si>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</si>
  <si>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</si>
  <si>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</si>
  <si>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</si>
  <si>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</si>
  <si>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</si>
  <si>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</si>
  <si>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</si>
  <si>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</si>
  <si>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</si>
  <si>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</si>
  <si>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</si>
  <si>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</si>
  <si>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</si>
  <si>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</si>
  <si>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</si>
  <si>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</si>
  <si>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</si>
  <si>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</si>
  <si>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</si>
  <si>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</si>
  <si>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</si>
  <si>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</si>
  <si>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</si>
  <si>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</si>
  <si>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</si>
  <si>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</si>
  <si>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</si>
  <si>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</si>
  <si>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</si>
  <si>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</si>
  <si>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</si>
  <si>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</si>
  <si>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</si>
  <si>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</si>
  <si>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</si>
  <si>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</si>
  <si>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</si>
  <si>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</si>
  <si>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</si>
  <si>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</si>
  <si>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</si>
  <si>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</si>
  <si>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</si>
  <si>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</si>
  <si>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</si>
  <si>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</si>
  <si>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</si>
  <si>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</si>
  <si>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</si>
  <si>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</si>
  <si>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</si>
  <si>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</si>
  <si>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</si>
  <si>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</si>
  <si>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</si>
  <si>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</si>
  <si>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</si>
  <si>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</si>
  <si>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</si>
  <si>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</si>
  <si>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</si>
  <si>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</si>
  <si>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</si>
  <si>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</si>
  <si>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</si>
  <si>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</si>
  <si>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</si>
  <si>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</si>
  <si>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</si>
  <si>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</si>
  <si>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</si>
  <si>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</si>
  <si>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</si>
  <si>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</si>
  <si>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</si>
  <si>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</si>
  <si>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</si>
  <si>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</si>
  <si>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</si>
  <si>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</si>
  <si>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</si>
  <si>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</si>
  <si>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</si>
  <si>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</si>
  <si>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</si>
  <si>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</si>
  <si>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</si>
  <si>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</si>
  <si>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</si>
  <si>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</si>
  <si>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</si>
  <si>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</si>
  <si>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</si>
  <si>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</si>
  <si>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</si>
  <si>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</si>
  <si>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</si>
  <si>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</si>
  <si>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</si>
  <si>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</si>
  <si>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</si>
  <si>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</si>
  <si>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</si>
  <si>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</si>
  <si>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</si>
  <si>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</si>
  <si>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</si>
  <si>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</si>
  <si>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</si>
  <si>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</si>
  <si>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</si>
  <si>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</si>
  <si>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</si>
  <si>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</si>
  <si>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</si>
  <si>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</si>
  <si>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</si>
  <si>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</si>
  <si>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</si>
  <si>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</si>
  <si>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</si>
  <si>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</si>
  <si>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</si>
  <si>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</si>
  <si>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</si>
  <si>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</si>
  <si>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</si>
  <si>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</si>
  <si>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</si>
  <si>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</si>
  <si>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</si>
  <si>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</si>
  <si>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</si>
  <si>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</si>
  <si>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</si>
  <si>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</si>
  <si>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</si>
  <si>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</si>
  <si>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</si>
  <si>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</si>
  <si>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</si>
  <si>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</si>
  <si>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</si>
  <si>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</si>
  <si>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</si>
  <si>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</si>
  <si>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</si>
  <si>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</si>
  <si>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</si>
  <si>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</si>
  <si>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</si>
  <si>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</si>
  <si>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</si>
  <si>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</si>
  <si>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</si>
  <si>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</si>
  <si>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</si>
  <si>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</si>
  <si>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</si>
  <si>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</si>
  <si>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</si>
  <si>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</si>
  <si>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</si>
  <si>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</si>
  <si>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</si>
  <si>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</si>
  <si>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</si>
  <si>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</si>
  <si>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</si>
  <si>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</si>
  <si>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</si>
  <si>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</si>
  <si>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</si>
  <si>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</si>
  <si>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</si>
  <si>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</si>
  <si>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</si>
  <si>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</si>
  <si>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</si>
  <si>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</si>
  <si>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</si>
  <si>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</si>
  <si>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</si>
  <si>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</si>
  <si>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</si>
  <si>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</si>
  <si>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</si>
  <si>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</si>
  <si>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</si>
  <si>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</si>
  <si>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</si>
  <si>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</si>
  <si>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</si>
  <si>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</si>
  <si>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</si>
  <si>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</si>
  <si>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</si>
  <si>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</si>
  <si>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</si>
  <si>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</si>
  <si>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</si>
  <si>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</si>
  <si>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</si>
  <si>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</si>
  <si>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</si>
  <si>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</si>
  <si>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</si>
  <si>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</si>
  <si>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</si>
  <si>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</si>
  <si>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</si>
  <si>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</si>
  <si>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</si>
  <si>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</si>
  <si>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</si>
  <si>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</si>
  <si>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</si>
  <si>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</si>
  <si>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</si>
  <si>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</si>
  <si>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</si>
  <si>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</si>
  <si>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</si>
  <si>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</si>
  <si>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</si>
  <si>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</si>
  <si>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</si>
  <si>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</si>
  <si>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</si>
  <si>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</si>
  <si>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</si>
  <si>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</si>
  <si>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</si>
  <si>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</si>
  <si>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</si>
  <si>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</si>
  <si>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</si>
  <si>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</si>
  <si>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</si>
  <si>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</si>
  <si>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</si>
  <si>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</si>
  <si>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</si>
  <si>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</si>
  <si>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</si>
  <si>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</si>
  <si>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</si>
  <si>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</si>
  <si>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</si>
  <si>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</si>
  <si>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</si>
  <si>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</si>
  <si>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</si>
  <si>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</si>
  <si>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</si>
  <si>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</si>
  <si>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</si>
  <si>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</si>
  <si>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</si>
  <si>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</si>
  <si>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</si>
  <si>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</si>
  <si>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</si>
  <si>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</si>
  <si>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</si>
  <si>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</si>
  <si>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</si>
  <si>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</si>
  <si>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</si>
  <si>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</si>
  <si>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</si>
  <si>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</si>
  <si>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</si>
  <si>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</si>
  <si>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</si>
  <si>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</si>
  <si>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</si>
  <si>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</si>
  <si>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</si>
  <si>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</si>
  <si>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</si>
  <si>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</si>
  <si>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</si>
  <si>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</si>
  <si>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</si>
  <si>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</si>
  <si>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</si>
  <si>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</si>
  <si>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</si>
  <si>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</si>
  <si>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</si>
  <si>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</si>
  <si>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</si>
  <si>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</si>
  <si>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</si>
  <si>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</si>
  <si>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</si>
  <si>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</si>
  <si>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</si>
  <si>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</si>
  <si>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</si>
  <si>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</si>
  <si>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</si>
  <si>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</si>
  <si>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</si>
  <si>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</si>
  <si>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</si>
  <si>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</si>
  <si>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</si>
  <si>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</si>
  <si>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</si>
  <si>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</si>
  <si>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</si>
  <si>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</si>
  <si>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</si>
  <si>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</si>
  <si>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</si>
  <si>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</si>
  <si>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</si>
  <si>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</si>
  <si>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</si>
  <si>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</si>
  <si>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</si>
  <si>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</si>
  <si>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</si>
  <si>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</si>
  <si>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</si>
  <si>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</si>
  <si>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</si>
  <si>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</si>
  <si>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</si>
  <si>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</si>
  <si>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</si>
  <si>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</si>
  <si>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</si>
  <si>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</si>
  <si>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</si>
  <si>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</si>
  <si>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</si>
  <si>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</si>
  <si>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</si>
  <si>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</si>
  <si>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</si>
  <si>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</si>
  <si>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</si>
  <si>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</si>
  <si>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</si>
  <si>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</si>
  <si>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</si>
  <si>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</si>
  <si>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</si>
  <si>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</si>
  <si>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</si>
  <si>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</si>
  <si>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</si>
  <si>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</si>
  <si>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</si>
  <si>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</si>
  <si>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</si>
  <si>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</si>
  <si>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</si>
  <si>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</si>
  <si>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</si>
  <si>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</si>
  <si>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</si>
  <si>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</si>
  <si>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</si>
  <si>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</si>
  <si>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</si>
  <si>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</si>
  <si>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</si>
  <si>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</si>
  <si>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</si>
  <si>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</si>
  <si>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</si>
  <si>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</si>
  <si>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</si>
  <si>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</si>
  <si>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</si>
  <si>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</si>
  <si>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</si>
  <si>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</si>
  <si>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</si>
  <si>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</si>
  <si>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</si>
  <si>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</si>
  <si>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</si>
  <si>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</si>
  <si>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</si>
  <si>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</si>
  <si>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</si>
  <si>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</si>
  <si>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</si>
  <si>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</si>
  <si>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</si>
  <si>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</si>
  <si>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</si>
  <si>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</si>
  <si>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</si>
  <si>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</si>
  <si>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</si>
  <si>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</si>
  <si>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</si>
  <si>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</si>
  <si>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</si>
  <si>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</si>
  <si>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</si>
  <si>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</si>
  <si>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</si>
  <si>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</si>
  <si>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</si>
  <si>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</si>
  <si>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</si>
  <si>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</si>
  <si>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</si>
  <si>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</si>
  <si>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</si>
  <si>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</si>
  <si>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</si>
  <si>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</si>
  <si>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</si>
  <si>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</si>
  <si>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</si>
  <si>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</si>
  <si>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</si>
  <si>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</si>
  <si>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</si>
  <si>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</si>
  <si>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</si>
  <si>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</si>
  <si>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</si>
  <si>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</si>
  <si>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</si>
  <si>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</si>
  <si>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</si>
  <si>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</si>
  <si>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</si>
  <si>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</si>
  <si>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</si>
  <si>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</si>
  <si>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</si>
  <si>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</si>
  <si>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</si>
  <si>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</si>
  <si>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</si>
  <si>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</si>
  <si>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</si>
  <si>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</si>
  <si>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</si>
  <si>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</si>
  <si>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</si>
  <si>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</si>
  <si>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</si>
  <si>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</si>
  <si>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</si>
  <si>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</si>
  <si>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</si>
  <si>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</si>
  <si>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</si>
  <si>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</si>
  <si>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</si>
  <si>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</si>
  <si>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</si>
  <si>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</si>
  <si>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</si>
  <si>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</si>
  <si>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</si>
  <si>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</si>
  <si>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</si>
  <si>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</si>
  <si>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</si>
  <si>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</si>
  <si>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</si>
  <si>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</si>
  <si>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</si>
  <si>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</si>
  <si>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</si>
  <si>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</si>
  <si>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</si>
  <si>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</si>
  <si>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</si>
  <si>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</si>
  <si>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</si>
  <si>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</si>
  <si>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</si>
  <si>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</si>
  <si>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</si>
  <si>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</si>
  <si>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</si>
  <si>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</si>
  <si>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</si>
  <si>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</si>
  <si>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</si>
  <si>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</si>
  <si>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</si>
  <si>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</si>
  <si>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</si>
  <si>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</si>
  <si>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</si>
  <si>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</si>
  <si>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</si>
  <si>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</si>
  <si>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</si>
  <si>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</si>
  <si>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</si>
  <si>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</si>
  <si>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</si>
  <si>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</si>
  <si>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</si>
  <si>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</si>
  <si>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</si>
  <si>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</si>
  <si>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</si>
  <si>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</si>
  <si>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</si>
  <si>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</si>
  <si>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</si>
  <si>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</si>
  <si>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</si>
  <si>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</si>
  <si>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</si>
  <si>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</si>
  <si>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</si>
  <si>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</si>
  <si>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</si>
  <si>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</si>
  <si>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</si>
  <si>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</si>
  <si>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</si>
  <si>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</si>
  <si>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</si>
  <si>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</si>
  <si>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</si>
  <si>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</si>
  <si>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</si>
  <si>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</si>
  <si>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</si>
  <si>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</si>
  <si>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</si>
  <si>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</si>
  <si>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</si>
  <si>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</si>
  <si>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</si>
  <si>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</si>
  <si>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</si>
  <si>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</si>
  <si>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</si>
  <si>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</si>
  <si>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</si>
  <si>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</si>
  <si>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</si>
  <si>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</si>
  <si>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</si>
  <si>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</si>
  <si>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</si>
  <si>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</si>
  <si>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</si>
  <si>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</si>
  <si>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</si>
  <si>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</si>
  <si>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</si>
  <si>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</si>
  <si>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</si>
  <si>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</si>
  <si>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</si>
  <si>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</si>
  <si>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</si>
  <si>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</si>
  <si>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</si>
  <si>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</si>
  <si>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</si>
  <si>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</si>
  <si>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</si>
  <si>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</si>
  <si>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</si>
  <si>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</si>
  <si>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</si>
  <si>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</si>
  <si>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</si>
  <si>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</si>
  <si>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</si>
  <si>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</si>
  <si>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</si>
  <si>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</si>
  <si>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</si>
  <si>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</si>
  <si>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</si>
  <si>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</si>
  <si>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</si>
  <si>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</si>
  <si>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</si>
  <si>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</si>
  <si>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</si>
  <si>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</si>
  <si>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</si>
  <si>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</si>
  <si>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</si>
  <si>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</si>
  <si>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</si>
  <si>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</si>
  <si>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</si>
  <si>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</si>
  <si>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</si>
  <si>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</si>
  <si>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</si>
  <si>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</si>
  <si>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</si>
  <si>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</si>
  <si>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</si>
  <si>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</si>
  <si>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</si>
  <si>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</si>
  <si>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</si>
  <si>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</si>
  <si>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</si>
  <si>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</si>
  <si>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</si>
  <si>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</si>
  <si>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</si>
  <si>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</si>
  <si>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</si>
  <si>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</si>
  <si>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</si>
  <si>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</si>
  <si>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</si>
  <si>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</si>
  <si>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</si>
  <si>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</si>
  <si>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</si>
  <si>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</si>
  <si>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</si>
  <si>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</si>
  <si>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</si>
  <si>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</si>
  <si>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</si>
  <si>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</si>
  <si>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</si>
  <si>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</si>
  <si>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</si>
  <si>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</si>
  <si>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</si>
  <si>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</si>
  <si>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</si>
  <si>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</si>
  <si>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</si>
  <si>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</si>
  <si>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</si>
  <si>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</si>
  <si>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</si>
  <si>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</si>
  <si>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</si>
  <si>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</si>
  <si>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</si>
  <si>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</si>
  <si>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</si>
  <si>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</si>
  <si>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</si>
  <si>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</si>
  <si>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</si>
  <si>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</si>
  <si>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</si>
  <si>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</si>
  <si>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</si>
  <si>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</si>
  <si>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</si>
  <si>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</si>
  <si>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</si>
  <si>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</si>
  <si>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</si>
  <si>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</si>
  <si>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</si>
  <si>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</si>
  <si>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</si>
  <si>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</si>
  <si>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</si>
  <si>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</si>
  <si>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</si>
  <si>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</si>
  <si>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</si>
  <si>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</si>
  <si>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</si>
  <si>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</si>
  <si>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</si>
  <si>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</si>
  <si>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</si>
  <si>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</si>
  <si>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</si>
  <si>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</si>
  <si>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</si>
  <si>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</si>
  <si>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</si>
  <si>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</si>
  <si>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</si>
  <si>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</si>
  <si>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</si>
  <si>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</si>
  <si>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</si>
  <si>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</si>
  <si>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</si>
  <si>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</si>
  <si>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</si>
  <si>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</si>
  <si>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</si>
  <si>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</si>
  <si>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</si>
  <si>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</si>
  <si>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</si>
  <si>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</si>
  <si>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</si>
  <si>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</si>
  <si>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</si>
  <si>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</si>
  <si>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</si>
  <si>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</si>
  <si>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</si>
  <si>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</si>
  <si>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</si>
  <si>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</si>
  <si>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</si>
  <si>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</si>
  <si>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</si>
  <si>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</si>
  <si>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</si>
  <si>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</si>
  <si>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</si>
  <si>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</si>
  <si>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</si>
  <si>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</si>
  <si>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</si>
  <si>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</si>
  <si>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</si>
  <si>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</si>
  <si>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</si>
  <si>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</si>
  <si>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</si>
  <si>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</si>
  <si>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</si>
  <si>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</si>
  <si>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</si>
  <si>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</si>
  <si>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</si>
  <si>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</si>
  <si>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</si>
  <si>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</si>
  <si>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</si>
  <si>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</si>
  <si>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</si>
  <si>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</si>
  <si>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</si>
  <si>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</si>
  <si>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</si>
  <si>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</si>
  <si>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</si>
  <si>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</si>
  <si>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</si>
  <si>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</si>
  <si>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</si>
  <si>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</si>
  <si>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</si>
  <si>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</si>
  <si>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</si>
  <si>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</si>
  <si>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</si>
  <si>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</si>
  <si>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</si>
  <si>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</si>
  <si>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</si>
  <si>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</si>
  <si>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</si>
  <si>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</si>
  <si>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</si>
  <si>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</si>
  <si>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</si>
  <si>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</si>
  <si>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</si>
  <si>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</si>
  <si>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</si>
  <si>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</si>
  <si>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</si>
  <si>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</si>
  <si>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</si>
  <si>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</si>
  <si>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</si>
  <si>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</si>
  <si>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</si>
  <si>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</si>
  <si>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</si>
  <si>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</si>
  <si>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</si>
  <si>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</si>
  <si>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</si>
  <si>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</si>
  <si>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</si>
  <si>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</si>
  <si>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</si>
  <si>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</si>
  <si>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</si>
  <si>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</si>
  <si>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</si>
  <si>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</si>
  <si>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</si>
  <si>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</si>
  <si>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</si>
  <si>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</si>
  <si>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</si>
  <si>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</si>
  <si>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</si>
  <si>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</si>
  <si>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</si>
  <si>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</si>
  <si>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</si>
  <si>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</si>
  <si>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</si>
  <si>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</si>
  <si>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</si>
  <si>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</si>
  <si>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</si>
  <si>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</si>
  <si>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</si>
  <si>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</si>
  <si>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</si>
  <si>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</si>
  <si>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</si>
  <si>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</si>
  <si>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</si>
  <si>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</si>
  <si>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</si>
  <si>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</si>
  <si>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</si>
  <si>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</si>
  <si>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</si>
  <si>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</si>
  <si>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</si>
  <si>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</si>
  <si>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</si>
  <si>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</si>
  <si>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</si>
  <si>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</si>
  <si>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</si>
  <si>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</si>
  <si>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</si>
  <si>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</si>
  <si>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</si>
  <si>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</si>
  <si>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</si>
  <si>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</si>
  <si>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</si>
  <si>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</si>
  <si>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</si>
  <si>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</si>
  <si>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</si>
  <si>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</si>
  <si>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</si>
  <si>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</si>
  <si>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</si>
  <si>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</si>
  <si>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</si>
  <si>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</si>
  <si>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</si>
  <si>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</si>
  <si>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</si>
  <si>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</si>
  <si>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</si>
  <si>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</si>
  <si>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</si>
  <si>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</si>
  <si>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</si>
  <si>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</si>
  <si>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</si>
  <si>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</si>
  <si>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</si>
  <si>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</si>
  <si>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</si>
  <si>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</si>
  <si>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</si>
  <si>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</si>
  <si>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</si>
  <si>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</si>
  <si>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</si>
  <si>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</si>
  <si>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</si>
  <si>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</si>
  <si>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</si>
  <si>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</si>
  <si>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</si>
  <si>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</si>
  <si>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</si>
  <si>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</si>
  <si>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</si>
  <si>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</si>
  <si>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</si>
  <si>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</si>
  <si>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</si>
  <si>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</si>
  <si>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</si>
  <si>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</si>
  <si>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</si>
  <si>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</si>
  <si>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</si>
  <si>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</si>
  <si>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</si>
  <si>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</si>
  <si>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</si>
  <si>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</si>
  <si>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</si>
  <si>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</si>
  <si>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</si>
  <si>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</si>
  <si>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</si>
  <si>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</si>
  <si>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</si>
  <si>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</si>
  <si>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</si>
  <si>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</si>
  <si>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</si>
  <si>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</si>
  <si>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</si>
  <si>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</si>
  <si>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</si>
  <si>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</si>
  <si>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</si>
  <si>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</si>
  <si>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</si>
  <si>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</si>
  <si>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</si>
  <si>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</si>
  <si>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</si>
  <si>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</si>
  <si>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</si>
  <si>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</si>
  <si>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</si>
  <si>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</si>
  <si>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</si>
  <si>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</si>
  <si>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</si>
  <si>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</si>
  <si>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</si>
  <si>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</si>
  <si>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</si>
  <si>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</si>
  <si>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</si>
  <si>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</si>
  <si>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</si>
  <si>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</si>
  <si>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</si>
  <si>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</si>
  <si>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</si>
  <si>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</si>
  <si>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</si>
  <si>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</si>
  <si>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</si>
  <si>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</si>
  <si>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</si>
  <si>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</si>
  <si>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</si>
  <si>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</si>
  <si>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</si>
  <si>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</si>
  <si>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</si>
  <si>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</si>
  <si>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</si>
  <si>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</si>
  <si>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</si>
  <si>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</si>
  <si>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</si>
  <si>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</si>
  <si>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</si>
  <si>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</si>
  <si>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</si>
  <si>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</si>
  <si>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</si>
  <si>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</si>
  <si>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</si>
  <si>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</si>
  <si>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</si>
  <si>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</si>
  <si>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</si>
  <si>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</si>
  <si>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</si>
  <si>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</si>
  <si>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</si>
  <si>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</si>
  <si>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</si>
  <si>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</si>
  <si>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</si>
  <si>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</si>
  <si>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</si>
  <si>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</si>
  <si>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</si>
  <si>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</si>
  <si>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</si>
  <si>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</si>
  <si>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</si>
  <si>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</si>
  <si>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</si>
  <si>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</si>
  <si>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</si>
  <si>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</si>
  <si>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</si>
  <si>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</si>
  <si>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</si>
  <si>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</si>
  <si>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</si>
  <si>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</si>
  <si>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</si>
  <si>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</si>
  <si>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</si>
  <si>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</si>
  <si>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</si>
  <si>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</si>
  <si>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</si>
  <si>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</si>
  <si>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</si>
  <si>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</si>
  <si>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</si>
  <si>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</si>
  <si>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</si>
  <si>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</si>
  <si>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</si>
  <si>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</si>
  <si>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</si>
  <si>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</si>
  <si>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</si>
  <si>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</si>
  <si>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</si>
  <si>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</si>
  <si>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</si>
  <si>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</si>
  <si>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</si>
  <si>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</si>
  <si>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</si>
  <si>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</si>
  <si>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</si>
  <si>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</si>
  <si>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</si>
  <si>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</si>
  <si>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</si>
  <si>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</si>
  <si>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</si>
  <si>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</si>
  <si>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</si>
  <si>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</si>
  <si>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</si>
  <si>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</si>
  <si>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</si>
  <si>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</si>
  <si>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</si>
  <si>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</si>
  <si>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</si>
  <si>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</si>
  <si>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</si>
  <si>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</si>
  <si>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</si>
  <si>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</si>
  <si>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</si>
  <si>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</si>
  <si>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</si>
  <si>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</si>
  <si>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</si>
  <si>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</si>
  <si>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</si>
  <si>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</si>
  <si>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</si>
  <si>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</si>
  <si>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</si>
  <si>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</si>
  <si>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</si>
  <si>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</si>
  <si>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</si>
  <si>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</si>
  <si>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</si>
  <si>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</si>
  <si>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</si>
  <si>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</si>
  <si>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</si>
  <si>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</si>
  <si>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</si>
  <si>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</si>
  <si>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</si>
  <si>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</si>
  <si>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</si>
  <si>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</si>
  <si>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</si>
  <si>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</si>
  <si>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</si>
  <si>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</si>
  <si>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</si>
  <si>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</si>
  <si>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</si>
  <si>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</si>
  <si>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</si>
  <si>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</si>
  <si>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</si>
  <si>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</si>
  <si>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</si>
  <si>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</si>
  <si>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</si>
  <si>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</si>
  <si>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</si>
  <si>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</si>
  <si>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</si>
  <si>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</si>
  <si>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</si>
  <si>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</si>
  <si>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</si>
  <si>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</si>
  <si>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</si>
  <si>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</si>
  <si>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</si>
  <si>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</si>
  <si>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</si>
  <si>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</si>
  <si>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</si>
  <si>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</si>
  <si>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</si>
  <si>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</si>
  <si>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</si>
  <si>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</si>
  <si>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</si>
  <si>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</si>
  <si>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</si>
  <si>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</si>
  <si>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</si>
  <si>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</si>
  <si>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</si>
  <si>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</si>
  <si>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</si>
  <si>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</si>
  <si>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</si>
  <si>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</si>
  <si>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</si>
  <si>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</si>
  <si>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</si>
  <si>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</si>
  <si>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</si>
  <si>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</si>
  <si>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</si>
  <si>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</si>
  <si>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</si>
  <si>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</si>
  <si>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</si>
  <si>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</si>
  <si>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</si>
  <si>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</si>
  <si>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</si>
  <si>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</si>
  <si>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</si>
  <si>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</si>
  <si>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</si>
  <si>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</si>
  <si>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</si>
  <si>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</si>
  <si>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</si>
  <si>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</si>
  <si>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</si>
  <si>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</si>
  <si>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</si>
  <si>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</si>
  <si>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</si>
  <si>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</si>
  <si>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</si>
  <si>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</si>
  <si>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</si>
  <si>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</si>
  <si>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</si>
  <si>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</si>
  <si>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</si>
  <si>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</si>
  <si>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</si>
  <si>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</si>
  <si>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</si>
  <si>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</si>
  <si>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</si>
  <si>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</si>
  <si>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</si>
  <si>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</si>
  <si>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</si>
  <si>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</si>
  <si>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</si>
  <si>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</si>
  <si>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</si>
  <si>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</si>
  <si>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</si>
  <si>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</si>
  <si>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</si>
  <si>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</si>
  <si>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</si>
  <si>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</si>
  <si>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</si>
  <si>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</si>
  <si>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</si>
  <si>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</si>
  <si>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</si>
  <si>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</si>
  <si>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</si>
  <si>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</si>
  <si>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</si>
  <si>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</si>
  <si>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</si>
  <si>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</si>
  <si>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</si>
  <si>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</si>
  <si>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</si>
  <si>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</si>
  <si>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</si>
  <si>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</si>
  <si>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</si>
  <si>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</si>
  <si>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</si>
  <si>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</si>
  <si>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</si>
  <si>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</si>
  <si>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</si>
  <si>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</si>
  <si>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</si>
  <si>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</si>
  <si>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</si>
  <si>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</si>
  <si>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</si>
  <si>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</si>
  <si>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</si>
  <si>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</si>
  <si>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</si>
  <si>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</si>
  <si>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</si>
  <si>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</si>
  <si>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</si>
  <si>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</si>
  <si>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</si>
  <si>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</si>
  <si>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</si>
  <si>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</si>
  <si>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</si>
  <si>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</si>
  <si>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</si>
  <si>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</si>
  <si>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</si>
  <si>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</si>
  <si>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</si>
  <si>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</si>
  <si>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</si>
  <si>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</si>
  <si>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</si>
  <si>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</si>
  <si>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</si>
  <si>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</si>
  <si>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</si>
  <si>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</si>
  <si>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</si>
  <si>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</si>
  <si>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</si>
  <si>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</si>
  <si>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</si>
  <si>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</si>
  <si>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</si>
  <si>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</si>
  <si>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</si>
  <si>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</si>
  <si>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</si>
  <si>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</si>
  <si>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</si>
  <si>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</si>
  <si>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</si>
  <si>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</si>
  <si>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</si>
  <si>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</si>
  <si>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</si>
  <si>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</si>
  <si>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</si>
  <si>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</si>
  <si>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</si>
  <si>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</si>
  <si>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</si>
  <si>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</si>
  <si>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</si>
  <si>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</si>
  <si>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</si>
  <si>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</si>
  <si>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</si>
  <si>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</si>
  <si>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</si>
  <si>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</si>
  <si>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</si>
  <si>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</si>
  <si>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</si>
  <si>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</si>
  <si>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</si>
  <si>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</si>
  <si>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</si>
  <si>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</si>
  <si>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</si>
  <si>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</si>
  <si>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</si>
  <si>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</si>
  <si>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</si>
  <si>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</si>
  <si>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</si>
  <si>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</si>
  <si>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</si>
  <si>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</si>
  <si>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</si>
  <si>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</si>
  <si>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</si>
  <si>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</si>
  <si>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</si>
  <si>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</si>
  <si>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</si>
  <si>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</si>
  <si>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</si>
  <si>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</si>
  <si>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</si>
  <si>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</si>
  <si>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</si>
  <si>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</si>
  <si>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</si>
  <si>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</si>
  <si>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</si>
  <si>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</si>
  <si>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</si>
  <si>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</si>
  <si>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</si>
  <si>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</si>
  <si>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</si>
  <si>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</si>
  <si>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</si>
  <si>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</si>
  <si>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</si>
  <si>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</si>
  <si>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</si>
  <si>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</si>
  <si>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</si>
  <si>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</si>
  <si>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</si>
  <si>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</si>
  <si>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</si>
  <si>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</si>
  <si>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</si>
  <si>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</si>
  <si>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</si>
  <si>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</si>
  <si>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</si>
  <si>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</si>
  <si>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</si>
  <si>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</si>
  <si>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</si>
  <si>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</si>
  <si>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</si>
  <si>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</si>
  <si>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</si>
  <si>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</si>
  <si>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</si>
  <si>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</si>
  <si>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</si>
  <si>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</si>
  <si>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</si>
  <si>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</si>
  <si>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</si>
  <si>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</si>
  <si>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</si>
  <si>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</si>
  <si>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</si>
  <si>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</si>
  <si>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</si>
  <si>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</si>
  <si>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</si>
  <si>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</si>
  <si>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</si>
  <si>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</si>
  <si>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</si>
  <si>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</si>
  <si>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</si>
  <si>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</si>
  <si>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</si>
  <si>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</si>
  <si>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</si>
  <si>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</si>
  <si>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</si>
  <si>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</si>
  <si>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</si>
  <si>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</si>
  <si>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</si>
  <si>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</si>
  <si>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</si>
  <si>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</si>
  <si>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</si>
  <si>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</si>
  <si>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</si>
  <si>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</si>
  <si>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</si>
  <si>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</si>
  <si>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</si>
  <si>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</si>
  <si>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</si>
  <si>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</si>
  <si>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</si>
  <si>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</si>
  <si>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</si>
  <si>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</si>
  <si>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</si>
  <si>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</si>
  <si>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</si>
  <si>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</si>
  <si>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</si>
  <si>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</si>
  <si>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</si>
  <si>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</si>
  <si>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</si>
  <si>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</si>
  <si>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</si>
  <si>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</si>
  <si>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</si>
  <si>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</si>
  <si>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</si>
  <si>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</si>
  <si>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</si>
  <si>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</si>
  <si>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</si>
  <si>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</si>
  <si>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</si>
  <si>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</si>
  <si>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</si>
  <si>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</si>
  <si>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</si>
  <si>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</si>
  <si>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</si>
  <si>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</si>
  <si>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</si>
  <si>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</si>
  <si>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</si>
  <si>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</si>
  <si>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</si>
  <si>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</si>
  <si>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</si>
  <si>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</si>
  <si>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</si>
  <si>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</si>
  <si>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</si>
  <si>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</si>
  <si>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</si>
  <si>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</si>
  <si>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</si>
  <si>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</si>
  <si>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</si>
  <si>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</si>
  <si>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</si>
  <si>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</si>
  <si>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</si>
  <si>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</si>
  <si>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</si>
  <si>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</si>
  <si>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</si>
  <si>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</si>
  <si>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</si>
  <si>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</si>
  <si>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</si>
  <si>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</si>
  <si>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</si>
  <si>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</si>
  <si>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</si>
  <si>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</si>
  <si>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</si>
  <si>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</si>
  <si>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</si>
  <si>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</si>
  <si>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</si>
  <si>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</si>
  <si>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</si>
  <si>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</si>
  <si>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</si>
  <si>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</si>
  <si>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</si>
  <si>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</si>
  <si>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</si>
  <si>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</si>
  <si>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</si>
  <si>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</si>
  <si>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</si>
  <si>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</si>
  <si>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</si>
  <si>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</si>
  <si>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</si>
  <si>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</si>
  <si>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</si>
  <si>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</si>
  <si>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</si>
  <si>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</si>
  <si>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</si>
  <si>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</si>
  <si>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</si>
  <si>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</si>
  <si>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</si>
  <si>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</si>
  <si>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</si>
  <si>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</si>
  <si>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</si>
  <si>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</si>
  <si>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</si>
  <si>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</si>
  <si>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</si>
  <si>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</si>
  <si>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</si>
  <si>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</si>
  <si>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</si>
  <si>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</si>
  <si>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</si>
  <si>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</si>
  <si>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</si>
  <si>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</si>
  <si>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</si>
  <si>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</si>
  <si>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</si>
  <si>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</si>
  <si>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</si>
  <si>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</si>
  <si>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</si>
  <si>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</si>
  <si>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</si>
  <si>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</si>
  <si>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</si>
  <si>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</si>
  <si>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</si>
  <si>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</si>
  <si>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</si>
  <si>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</si>
  <si>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</si>
  <si>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</si>
  <si>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</si>
  <si>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</si>
  <si>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</si>
  <si>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</si>
  <si>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</si>
  <si>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</si>
  <si>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</si>
  <si>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</si>
  <si>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</si>
  <si>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</si>
  <si>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</si>
  <si>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</si>
  <si>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</si>
  <si>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</si>
  <si>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</si>
  <si>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</si>
  <si>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</si>
  <si>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</si>
  <si>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</si>
  <si>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</si>
  <si>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</si>
  <si>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</si>
  <si>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</si>
  <si>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</si>
  <si>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</si>
  <si>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</si>
  <si>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</si>
  <si>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</si>
  <si>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</si>
  <si>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</si>
  <si>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</si>
  <si>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</si>
  <si>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</si>
  <si>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</si>
  <si>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</si>
  <si>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</si>
  <si>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</si>
  <si>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</si>
  <si>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</si>
  <si>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</si>
  <si>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</si>
  <si>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</si>
  <si>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</si>
  <si>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</si>
  <si>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</si>
  <si>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</si>
  <si>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</si>
  <si>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</si>
  <si>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</si>
  <si>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</si>
  <si>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</si>
  <si>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</si>
  <si>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</si>
  <si>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</si>
  <si>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</si>
  <si>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</si>
  <si>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</si>
  <si>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</si>
  <si>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</si>
  <si>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</si>
  <si>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</si>
  <si>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</si>
  <si>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</si>
  <si>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</si>
  <si>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</si>
  <si>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</si>
  <si>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</si>
  <si>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</si>
  <si>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</si>
  <si>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</si>
  <si>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</si>
  <si>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</si>
  <si>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</si>
  <si>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</si>
  <si>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</si>
  <si>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</si>
  <si>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</si>
  <si>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</si>
  <si>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</si>
  <si>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</si>
  <si>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</si>
  <si>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</si>
  <si>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</si>
  <si>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</si>
  <si>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</si>
  <si>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</si>
  <si>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</si>
  <si>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</si>
  <si>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</si>
  <si>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</si>
  <si>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</si>
  <si>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</si>
  <si>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</si>
  <si>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</si>
  <si>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</si>
  <si>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</si>
  <si>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</si>
  <si>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</si>
  <si>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</si>
  <si>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</si>
  <si>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</si>
  <si>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</si>
  <si>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</si>
  <si>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</si>
  <si>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</si>
  <si>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</si>
  <si>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</si>
  <si>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</si>
  <si>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</si>
  <si>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</si>
  <si>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</si>
  <si>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</si>
  <si>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</si>
  <si>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</si>
  <si>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</si>
  <si>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</si>
  <si>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</si>
  <si>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</si>
  <si>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</si>
  <si>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</si>
  <si>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</si>
  <si>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</si>
  <si>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</si>
  <si>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</si>
  <si>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</si>
  <si>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</si>
  <si>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</si>
  <si>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</si>
  <si>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</si>
  <si>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</si>
  <si>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</si>
  <si>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</si>
  <si>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</si>
  <si>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</si>
  <si>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</si>
  <si>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</si>
  <si>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</si>
  <si>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</si>
  <si>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</si>
  <si>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</si>
  <si>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</si>
  <si>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</si>
  <si>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</si>
  <si>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</si>
  <si>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</si>
  <si>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</si>
  <si>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</si>
  <si>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</si>
  <si>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</si>
  <si>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</si>
  <si>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</si>
  <si>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</si>
  <si>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</si>
  <si>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</si>
  <si>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</si>
  <si>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</si>
  <si>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</si>
  <si>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</si>
  <si>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</si>
  <si>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</si>
  <si>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</si>
  <si>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</si>
  <si>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</si>
  <si>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</si>
  <si>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</si>
  <si>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</si>
  <si>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</si>
  <si>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</si>
  <si>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</si>
  <si>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</si>
  <si>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</si>
  <si>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</si>
  <si>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</si>
  <si>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</si>
  <si>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</si>
  <si>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</si>
  <si>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</si>
  <si>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</si>
  <si>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</si>
  <si>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</si>
  <si>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</si>
  <si>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</si>
  <si>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</si>
  <si>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</si>
  <si>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</si>
  <si>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</si>
  <si>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</si>
  <si>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</si>
  <si>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</si>
  <si>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</si>
  <si>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</si>
  <si>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</si>
  <si>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</si>
  <si>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</si>
  <si>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</si>
  <si>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</si>
  <si>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</si>
  <si>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</si>
  <si>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</si>
  <si>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</si>
  <si>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</si>
  <si>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</si>
  <si>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</si>
  <si>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</si>
  <si>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</si>
  <si>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</si>
  <si>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</si>
  <si>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</si>
  <si>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</si>
  <si>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</si>
  <si>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</si>
  <si>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</si>
  <si>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</si>
  <si>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</si>
  <si>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</si>
  <si>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</si>
  <si>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</si>
  <si>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</si>
  <si>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</si>
  <si>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</si>
  <si>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</si>
  <si>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</si>
  <si>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</si>
  <si>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</si>
  <si>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</si>
  <si>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</si>
  <si>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</si>
  <si>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</si>
  <si>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</si>
  <si>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</si>
  <si>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</si>
  <si>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</si>
  <si>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</si>
  <si>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</si>
  <si>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</si>
  <si>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</si>
  <si>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</si>
  <si>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</si>
  <si>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</si>
  <si>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</si>
  <si>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</si>
  <si>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</si>
  <si>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</si>
  <si>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</si>
  <si>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</si>
  <si>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</si>
  <si>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</si>
  <si>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</si>
  <si>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</si>
  <si>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</si>
  <si>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</si>
  <si>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</si>
  <si>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</si>
  <si>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</si>
  <si>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</si>
  <si>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</si>
  <si>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</si>
  <si>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</si>
  <si>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</si>
  <si>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</si>
  <si>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</si>
  <si>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</si>
  <si>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</si>
  <si>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</si>
  <si>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</si>
  <si>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</si>
  <si>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</si>
  <si>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</si>
  <si>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</si>
  <si>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</si>
  <si>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</si>
  <si>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</si>
  <si>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</si>
  <si>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</si>
  <si>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</si>
  <si>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</si>
  <si>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</si>
  <si>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</si>
  <si>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</si>
  <si>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</si>
  <si>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</si>
  <si>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</si>
  <si>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</si>
  <si>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</si>
  <si>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</si>
  <si>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</si>
  <si>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</si>
  <si>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</si>
  <si>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</si>
  <si>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</si>
  <si>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</si>
  <si>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</si>
  <si>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</si>
  <si>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</si>
  <si>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</si>
  <si>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</si>
  <si>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</si>
  <si>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</si>
  <si>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</si>
  <si>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</si>
  <si>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</si>
  <si>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</si>
  <si>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</si>
  <si>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</si>
  <si>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</si>
  <si>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</si>
  <si>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</si>
  <si>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</si>
  <si>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</si>
  <si>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</si>
  <si>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</si>
  <si>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</si>
  <si>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</si>
  <si>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</si>
  <si>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</si>
  <si>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</si>
  <si>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</si>
  <si>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</si>
  <si>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</si>
  <si>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</si>
  <si>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</si>
  <si>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</si>
  <si>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</si>
  <si>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</si>
  <si>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</si>
  <si>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</si>
  <si>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</si>
  <si>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</si>
  <si>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</si>
  <si>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</si>
  <si>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</si>
  <si>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</si>
  <si>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</si>
  <si>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</si>
  <si>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</si>
  <si>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</si>
  <si>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</si>
  <si>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</si>
  <si>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</si>
  <si>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</si>
  <si>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</si>
  <si>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</si>
  <si>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</si>
  <si>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</si>
  <si>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</si>
  <si>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</si>
  <si>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</si>
  <si>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</si>
  <si>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</si>
  <si>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</si>
  <si>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</si>
  <si>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</si>
  <si>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</si>
  <si>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</si>
  <si>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</si>
  <si>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</si>
  <si>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</si>
  <si>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</si>
  <si>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</si>
  <si>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</si>
  <si>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</si>
  <si>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</si>
  <si>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</si>
  <si>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</si>
  <si>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</si>
  <si>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</si>
  <si>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</si>
  <si>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</si>
  <si>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</si>
  <si>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</si>
  <si>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</si>
  <si>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</si>
  <si>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</si>
  <si>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</si>
  <si>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</si>
  <si>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</si>
  <si>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</si>
  <si>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</si>
  <si>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</si>
  <si>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</si>
  <si>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</si>
  <si>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</si>
  <si>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</si>
  <si>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</si>
  <si>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</si>
  <si>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</si>
  <si>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</si>
  <si>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</si>
  <si>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</si>
  <si>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</si>
  <si>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</si>
  <si>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</si>
  <si>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</si>
  <si>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</si>
  <si>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</si>
  <si>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</si>
  <si>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</si>
  <si>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</si>
  <si>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</si>
  <si>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</si>
  <si>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</si>
  <si>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</si>
  <si>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</si>
  <si>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</si>
  <si>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</si>
  <si>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</si>
  <si>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</si>
  <si>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</si>
  <si>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</si>
  <si>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</si>
  <si>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</si>
  <si>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</si>
  <si>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</si>
  <si>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</si>
  <si>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</si>
  <si>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</si>
  <si>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</si>
  <si>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</si>
  <si>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</si>
  <si>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</si>
  <si>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</si>
  <si>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</si>
  <si>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</si>
  <si>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</si>
  <si>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</si>
  <si>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</si>
  <si>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</si>
  <si>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</si>
  <si>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</si>
  <si>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</si>
  <si>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</si>
  <si>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</si>
  <si>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</si>
  <si>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</si>
  <si>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</si>
  <si>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</si>
  <si>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</si>
  <si>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</si>
  <si>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</si>
  <si>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</si>
  <si>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</si>
  <si>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</si>
  <si>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</si>
  <si>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</si>
  <si>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</si>
  <si>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</si>
  <si>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</si>
  <si>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</si>
  <si>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</si>
  <si>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</si>
  <si>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</si>
  <si>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</si>
  <si>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</si>
  <si>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</si>
  <si>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</si>
  <si>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</si>
  <si>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</si>
  <si>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</si>
  <si>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</si>
  <si>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</si>
  <si>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</si>
  <si>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</si>
  <si>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</si>
  <si>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</si>
  <si>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</si>
  <si>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</si>
  <si>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</si>
  <si>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</si>
  <si>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</si>
  <si>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</si>
  <si>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</si>
  <si>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</si>
  <si>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</si>
  <si>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</si>
  <si>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</si>
  <si>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</si>
  <si>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</si>
  <si>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</si>
  <si>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</si>
  <si>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</si>
  <si>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</si>
  <si>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</si>
  <si>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</si>
  <si>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</si>
  <si>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</si>
  <si>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</si>
  <si>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</si>
  <si>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</si>
  <si>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</si>
  <si>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</si>
  <si>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</si>
  <si>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</si>
  <si>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</si>
  <si>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</si>
  <si>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</si>
  <si>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</si>
  <si>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</si>
  <si>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</si>
  <si>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</si>
  <si>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</si>
  <si>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</si>
  <si>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</si>
  <si>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</si>
  <si>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</si>
  <si>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</si>
  <si>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</si>
  <si>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</si>
  <si>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</si>
  <si>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</si>
  <si>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</si>
  <si>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</si>
  <si>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</si>
  <si>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</si>
  <si>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</si>
  <si>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</si>
  <si>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</si>
  <si>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</si>
  <si>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</si>
  <si>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</si>
  <si>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</si>
  <si>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</si>
  <si>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</si>
  <si>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</si>
  <si>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</si>
  <si>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</si>
  <si>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</si>
  <si>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</si>
  <si>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</si>
  <si>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</si>
  <si>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</si>
  <si>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</si>
  <si>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</si>
  <si>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</si>
  <si>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</si>
  <si>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</si>
  <si>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</si>
  <si>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</si>
  <si>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</si>
  <si>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</si>
  <si>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</si>
  <si>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</si>
  <si>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</si>
  <si>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</si>
  <si>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</si>
  <si>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</si>
  <si>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</si>
  <si>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</si>
  <si>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</si>
  <si>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</si>
  <si>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</si>
  <si>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</si>
  <si>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</si>
  <si>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</si>
  <si>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</si>
  <si>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</si>
  <si>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</si>
  <si>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</si>
  <si>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</si>
  <si>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</si>
  <si>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</si>
  <si>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</si>
  <si>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</si>
  <si>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</si>
  <si>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</si>
  <si>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</si>
  <si>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</si>
  <si>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</si>
  <si>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</si>
  <si>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</si>
  <si>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</si>
  <si>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</si>
  <si>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</si>
  <si>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</si>
  <si>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</si>
  <si>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</si>
  <si>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</si>
  <si>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</si>
  <si>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</si>
  <si>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</si>
  <si>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</si>
  <si>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</si>
  <si>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</si>
  <si>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</si>
  <si>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</si>
  <si>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</si>
  <si>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</si>
  <si>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</si>
  <si>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</si>
  <si>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</si>
  <si>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</si>
  <si>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</si>
  <si>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</si>
  <si>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</si>
  <si>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</si>
  <si>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</si>
  <si>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</si>
  <si>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</si>
  <si>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</si>
  <si>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</si>
  <si>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</si>
  <si>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</si>
  <si>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</si>
  <si>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</si>
  <si>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</si>
  <si>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</si>
  <si>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</si>
  <si>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</si>
  <si>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</si>
  <si>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</si>
  <si>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</si>
  <si>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</si>
  <si>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</si>
  <si>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</si>
  <si>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</si>
  <si>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</si>
  <si>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</si>
  <si>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</si>
  <si>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</si>
  <si>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</si>
  <si>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</si>
  <si>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</si>
  <si>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</si>
  <si>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</si>
  <si>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</si>
  <si>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</si>
  <si>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</si>
  <si>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</si>
  <si>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</si>
  <si>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</si>
  <si>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</si>
  <si>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</si>
  <si>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</si>
  <si>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</si>
  <si>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</si>
  <si>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</si>
  <si>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</si>
  <si>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</si>
  <si>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</si>
  <si>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</si>
  <si>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</si>
  <si>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</si>
  <si>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</si>
  <si>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</si>
  <si>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</si>
  <si>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</si>
  <si>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</si>
  <si>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</si>
  <si>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</si>
  <si>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</si>
  <si>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</si>
  <si>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</si>
  <si>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</si>
  <si>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</si>
  <si>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</si>
  <si>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</si>
  <si>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</si>
  <si>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</si>
  <si>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</si>
  <si>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</si>
  <si>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</si>
  <si>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</si>
  <si>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</si>
  <si>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</si>
  <si>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</si>
  <si>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</si>
  <si>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</si>
  <si>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</si>
  <si>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</si>
  <si>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</si>
  <si>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</si>
  <si>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</si>
  <si>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</si>
  <si>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</si>
  <si>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</si>
  <si>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</si>
  <si>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</si>
  <si>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</si>
  <si>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</si>
  <si>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</si>
  <si>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</si>
  <si>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</si>
  <si>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</si>
  <si>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</si>
  <si>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</si>
  <si>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</si>
  <si>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</si>
  <si>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</si>
  <si>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</si>
  <si>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</si>
  <si>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</si>
  <si>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</si>
  <si>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</si>
  <si>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</si>
  <si>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</si>
  <si>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</si>
  <si>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</si>
  <si>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</si>
  <si>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</si>
  <si>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</si>
  <si>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</si>
  <si>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</si>
  <si>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</si>
  <si>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</si>
  <si>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</si>
  <si>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</si>
  <si>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</si>
  <si>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</si>
  <si>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</si>
  <si>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</si>
  <si>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</si>
  <si>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</si>
  <si>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</si>
  <si>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</si>
  <si>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</si>
  <si>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</si>
  <si>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</si>
  <si>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</si>
  <si>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</si>
  <si>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</si>
  <si>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</si>
  <si>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</si>
  <si>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</si>
  <si>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</si>
  <si>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</si>
  <si>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</si>
  <si>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</si>
  <si>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</si>
  <si>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</si>
  <si>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</si>
  <si>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</si>
  <si>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</si>
  <si>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</si>
  <si>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</si>
  <si>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</si>
  <si>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</si>
  <si>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</si>
  <si>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</si>
  <si>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</si>
  <si>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</si>
  <si>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</si>
  <si>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</si>
  <si>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</si>
  <si>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</si>
  <si>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</si>
  <si>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</si>
  <si>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</si>
  <si>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</si>
  <si>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</si>
  <si>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</si>
  <si>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</si>
  <si>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</si>
  <si>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</si>
  <si>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</si>
  <si>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</si>
  <si>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</si>
  <si>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</si>
  <si>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</si>
  <si>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</si>
  <si>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</si>
  <si>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</si>
  <si>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</si>
  <si>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</si>
  <si>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</si>
  <si>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</si>
  <si>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</si>
  <si>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</si>
  <si>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</si>
  <si>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</si>
  <si>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</si>
  <si>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</si>
  <si>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</si>
  <si>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</si>
  <si>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</si>
  <si>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</si>
  <si>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</si>
  <si>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</si>
  <si>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</si>
  <si>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</si>
  <si>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</si>
  <si>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</si>
  <si>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</si>
  <si>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</si>
  <si>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</si>
  <si>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</si>
  <si>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</si>
  <si>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</si>
  <si>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</si>
  <si>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</si>
  <si>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</si>
  <si>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</si>
  <si>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</si>
  <si>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</si>
  <si>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</si>
  <si>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</si>
  <si>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</si>
  <si>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</si>
  <si>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</si>
  <si>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</si>
  <si>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</si>
  <si>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</si>
  <si>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</si>
  <si>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</si>
  <si>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</si>
  <si>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</si>
  <si>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</si>
  <si>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</si>
  <si>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</si>
  <si>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</si>
  <si>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</si>
  <si>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</si>
  <si>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</si>
  <si>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</si>
  <si>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</si>
  <si>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</si>
  <si>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</si>
  <si>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</si>
  <si>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</si>
  <si>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</si>
  <si>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</si>
  <si>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</si>
  <si>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</si>
  <si>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</si>
  <si>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</si>
  <si>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</si>
  <si>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</si>
  <si>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</si>
  <si>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</si>
  <si>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</si>
  <si>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</si>
  <si>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</si>
  <si>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</si>
  <si>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</si>
  <si>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</si>
  <si>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</si>
  <si>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</si>
  <si>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</si>
  <si>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</si>
  <si>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</si>
  <si>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</si>
  <si>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</si>
  <si>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</si>
  <si>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</si>
  <si>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</si>
  <si>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</si>
  <si>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</si>
  <si>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</si>
  <si>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</si>
  <si>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</si>
  <si>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</si>
  <si>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</si>
  <si>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</si>
  <si>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</si>
  <si>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</si>
  <si>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</si>
  <si>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</si>
  <si>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</si>
  <si>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</si>
  <si>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</si>
  <si>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</si>
  <si>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</si>
  <si>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</si>
  <si>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</si>
  <si>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</si>
  <si>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</si>
  <si>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</si>
  <si>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</si>
  <si>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</si>
  <si>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</si>
  <si>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</si>
  <si>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</si>
  <si>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</si>
  <si>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</si>
  <si>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</si>
  <si>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</si>
  <si>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</si>
  <si>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</si>
  <si>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</si>
  <si>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</si>
  <si>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</si>
  <si>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</si>
  <si>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</si>
  <si>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</si>
  <si>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</si>
  <si>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</si>
  <si>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</si>
  <si>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</si>
  <si>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</si>
  <si>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</si>
  <si>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</si>
  <si>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</si>
  <si>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</si>
  <si>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</si>
  <si>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</si>
  <si>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</si>
  <si>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</si>
  <si>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</si>
  <si>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</si>
  <si>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</si>
  <si>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</si>
  <si>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</si>
  <si>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</si>
  <si>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</si>
  <si>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</si>
  <si>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</si>
  <si>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</si>
  <si>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</si>
  <si>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</si>
  <si>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</si>
  <si>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</si>
  <si>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</si>
  <si>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</si>
  <si>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</si>
  <si>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</si>
  <si>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</si>
  <si>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</si>
  <si>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</si>
  <si>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</si>
  <si>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</si>
  <si>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</si>
  <si>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</si>
  <si>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</si>
  <si>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</si>
  <si>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</si>
  <si>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</si>
  <si>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</si>
  <si>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</si>
  <si>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</si>
  <si>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</si>
  <si>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</si>
  <si>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</si>
  <si>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</si>
  <si>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</si>
  <si>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</si>
  <si>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</si>
  <si>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</si>
  <si>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</si>
  <si>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</si>
  <si>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</si>
  <si>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</si>
  <si>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</si>
  <si>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</si>
  <si>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</si>
  <si>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</si>
  <si>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</si>
  <si>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</si>
  <si>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</si>
  <si>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</si>
  <si>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</si>
  <si>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</si>
  <si>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</si>
  <si>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</si>
  <si>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</si>
  <si>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</si>
  <si>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</si>
  <si>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</si>
  <si>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</si>
  <si>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</si>
  <si>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</si>
  <si>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</si>
  <si>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</si>
  <si>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</si>
  <si>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</si>
  <si>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</si>
  <si>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</si>
  <si>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</si>
  <si>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</si>
  <si>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</si>
  <si>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</si>
  <si>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</si>
  <si>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</si>
  <si>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</si>
  <si>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</si>
  <si>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</si>
  <si>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</si>
  <si>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</si>
  <si>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</si>
  <si>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</si>
  <si>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</si>
  <si>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</si>
  <si>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</si>
  <si>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</si>
  <si>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</si>
  <si>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</si>
  <si>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</si>
  <si>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</si>
  <si>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</si>
  <si>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</si>
  <si>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</si>
  <si>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</si>
  <si>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</si>
  <si>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</si>
  <si>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</si>
  <si>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</si>
  <si>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</si>
  <si>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</si>
  <si>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</si>
  <si>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</si>
  <si>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</si>
  <si>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</si>
  <si>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</si>
  <si>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</si>
  <si>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</si>
  <si>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</si>
  <si>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</si>
  <si>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</si>
  <si>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</si>
  <si>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</si>
  <si>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</si>
  <si>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</si>
  <si>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</si>
  <si>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</si>
  <si>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</si>
  <si>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</si>
  <si>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</si>
  <si>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</si>
  <si>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</si>
  <si>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</si>
  <si>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</si>
  <si>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</si>
  <si>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</si>
  <si>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</si>
  <si>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</si>
  <si>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</si>
  <si>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</si>
  <si>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</si>
  <si>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</si>
  <si>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</si>
  <si>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</si>
  <si>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</si>
  <si>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</si>
  <si>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</si>
  <si>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</si>
  <si>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</si>
  <si>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</si>
  <si>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</si>
  <si>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</si>
  <si>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</si>
  <si>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</si>
  <si>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</si>
  <si>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</si>
  <si>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</si>
  <si>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</si>
  <si>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</si>
  <si>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</si>
  <si>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</si>
  <si>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</si>
  <si>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</si>
  <si>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</si>
  <si>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</si>
  <si>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</si>
  <si>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</si>
  <si>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</si>
  <si>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</si>
  <si>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</si>
  <si>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</si>
  <si>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</si>
  <si>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</si>
  <si>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</si>
  <si>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</si>
  <si>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</si>
  <si>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</si>
  <si>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</si>
  <si>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</si>
  <si>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</si>
  <si>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</si>
  <si>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</si>
  <si>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</si>
  <si>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</si>
  <si>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</si>
  <si>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</si>
  <si>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</si>
  <si>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</si>
  <si>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</si>
  <si>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</si>
  <si>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</si>
  <si>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</si>
  <si>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</si>
  <si>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</si>
  <si>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</si>
  <si>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</si>
  <si>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</si>
  <si>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</si>
  <si>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</si>
  <si>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</si>
  <si>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</si>
  <si>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</si>
  <si>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</si>
  <si>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</si>
  <si>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</si>
  <si>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</si>
  <si>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</si>
  <si>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</si>
  <si>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</si>
  <si>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</si>
  <si>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</si>
  <si>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</si>
  <si>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</si>
  <si>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</si>
  <si>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</si>
  <si>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</si>
  <si>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</si>
  <si>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</si>
  <si>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</si>
  <si>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</si>
  <si>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</si>
  <si>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</si>
  <si>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</si>
  <si>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</si>
  <si>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</si>
  <si>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</si>
  <si>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</si>
  <si>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</si>
  <si>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</si>
  <si>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</si>
  <si>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</si>
  <si>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</si>
  <si>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</si>
  <si>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</si>
  <si>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</si>
  <si>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</si>
  <si>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</si>
  <si>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</si>
  <si>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</si>
  <si>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</si>
  <si>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</si>
  <si>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</si>
  <si>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</si>
  <si>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</si>
  <si>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</si>
  <si>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</si>
  <si>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</si>
  <si>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</si>
  <si>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</si>
  <si>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</si>
  <si>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</si>
  <si>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</si>
  <si>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</si>
  <si>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</si>
  <si>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</si>
  <si>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</si>
  <si>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</si>
  <si>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</si>
  <si>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</si>
  <si>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</si>
  <si>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</si>
  <si>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</si>
  <si>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</si>
  <si>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</si>
  <si>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</si>
  <si>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</si>
  <si>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</si>
  <si>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</si>
  <si>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</si>
  <si>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</si>
  <si>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</si>
  <si>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</si>
  <si>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</si>
  <si>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</si>
  <si>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</si>
  <si>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</si>
  <si>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</si>
  <si>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</si>
  <si>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</si>
  <si>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</si>
  <si>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</si>
  <si>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</si>
  <si>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</si>
  <si>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</si>
  <si>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</si>
  <si>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</si>
  <si>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</si>
  <si>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</si>
  <si>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</si>
  <si>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</si>
  <si>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</si>
  <si>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</si>
  <si>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</si>
  <si>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</si>
  <si>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</si>
  <si>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</si>
  <si>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</si>
  <si>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</si>
  <si>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</si>
  <si>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</si>
  <si>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</si>
  <si>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</si>
  <si>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</si>
  <si>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</si>
  <si>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</si>
  <si>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</si>
  <si>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</si>
  <si>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</si>
  <si>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</si>
  <si>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</si>
  <si>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</si>
  <si>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</si>
  <si>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</si>
  <si>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</si>
  <si>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</si>
  <si>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</si>
  <si>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</si>
  <si>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</si>
  <si>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</si>
  <si>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</si>
  <si>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</si>
  <si>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</si>
  <si>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</si>
  <si>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</si>
  <si>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</si>
  <si>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</si>
  <si>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</si>
  <si>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</si>
  <si>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</si>
  <si>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</si>
  <si>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</si>
  <si>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</si>
  <si>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</si>
  <si>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</si>
  <si>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</si>
  <si>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</si>
  <si>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</si>
  <si>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</si>
  <si>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</si>
  <si>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</si>
  <si>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</si>
  <si>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</si>
  <si>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</si>
  <si>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</si>
  <si>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</si>
  <si>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</si>
  <si>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</si>
  <si>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</si>
  <si>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</si>
  <si>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</si>
  <si>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</si>
  <si>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</si>
  <si>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</si>
  <si>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</si>
  <si>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</si>
  <si>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</si>
  <si>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</si>
  <si>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</si>
  <si>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</si>
  <si>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</si>
  <si>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</si>
  <si>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</si>
  <si>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</si>
  <si>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</si>
  <si>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</si>
  <si>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</si>
  <si>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</si>
  <si>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</si>
  <si>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</si>
  <si>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</si>
  <si>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</si>
  <si>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</si>
  <si>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</si>
  <si>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</si>
  <si>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</si>
  <si>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</si>
  <si>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</si>
  <si>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</si>
  <si>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</si>
  <si>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</si>
  <si>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</si>
  <si>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</si>
  <si>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</si>
  <si>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</si>
  <si>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</si>
  <si>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</si>
  <si>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</si>
  <si>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</si>
  <si>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</si>
  <si>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</si>
  <si>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</si>
  <si>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</si>
  <si>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</si>
  <si>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</si>
  <si>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</si>
  <si>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</si>
  <si>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</si>
  <si>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</si>
  <si>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</si>
  <si>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</si>
  <si>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</si>
  <si>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</si>
  <si>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</si>
  <si>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</si>
  <si>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</si>
  <si>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</si>
  <si>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</si>
  <si>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</si>
  <si>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</si>
  <si>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</si>
  <si>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</si>
  <si>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</si>
  <si>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</si>
  <si>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</si>
  <si>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</si>
  <si>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</si>
  <si>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</si>
  <si>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</si>
  <si>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</si>
  <si>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</si>
  <si>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</si>
  <si>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</si>
  <si>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</si>
  <si>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</si>
  <si>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</si>
  <si>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</si>
  <si>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</si>
  <si>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</si>
  <si>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</si>
  <si>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</si>
  <si>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</si>
  <si>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</si>
  <si>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</si>
  <si>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</si>
  <si>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</si>
  <si>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</si>
  <si>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</si>
  <si>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</si>
  <si>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</si>
  <si>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</si>
  <si>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</si>
  <si>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</si>
  <si>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</si>
  <si>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</si>
  <si>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</si>
  <si>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</si>
  <si>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</si>
  <si>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</si>
  <si>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</si>
  <si>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</si>
  <si>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</si>
  <si>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</si>
  <si>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</si>
  <si>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</si>
  <si>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</si>
  <si>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</si>
  <si>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</si>
  <si>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</si>
  <si>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</si>
  <si>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</si>
  <si>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</si>
  <si>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</si>
  <si>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</si>
  <si>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</si>
  <si>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</si>
  <si>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</si>
  <si>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</si>
  <si>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</si>
  <si>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</si>
  <si>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</si>
  <si>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</si>
  <si>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</si>
  <si>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</si>
  <si>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</si>
  <si>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</si>
  <si>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</si>
  <si>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</si>
  <si>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</si>
  <si>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</si>
  <si>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</si>
  <si>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</si>
  <si>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</si>
  <si>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</si>
  <si>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</si>
  <si>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</si>
  <si>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</si>
  <si>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</si>
  <si>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</si>
  <si>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</si>
  <si>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</si>
  <si>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</si>
  <si>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</si>
  <si>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</si>
  <si>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</si>
  <si>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</si>
  <si>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</si>
  <si>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</si>
  <si>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</si>
  <si>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</si>
  <si>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</si>
  <si>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</si>
  <si>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</si>
  <si>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</si>
  <si>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</si>
  <si>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</si>
  <si>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</si>
  <si>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</si>
  <si>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</si>
  <si>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</si>
  <si>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</si>
  <si>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</si>
  <si>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</si>
  <si>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</si>
  <si>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</si>
  <si>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</si>
  <si>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</si>
  <si>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</si>
  <si>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</si>
  <si>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</si>
  <si>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</si>
  <si>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</si>
  <si>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</si>
  <si>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</si>
  <si>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</si>
  <si>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</si>
  <si>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</si>
  <si>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</si>
  <si>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</si>
  <si>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</si>
  <si>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</si>
  <si>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</si>
  <si>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</si>
  <si>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</si>
  <si>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</si>
  <si>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</si>
  <si>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</si>
  <si>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</si>
  <si>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</si>
  <si>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</si>
  <si>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</si>
  <si>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</si>
  <si>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</si>
  <si>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</si>
  <si>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</si>
  <si>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</si>
  <si>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</si>
  <si>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</si>
  <si>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</si>
  <si>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</si>
  <si>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</si>
  <si>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</si>
  <si>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</si>
  <si>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</si>
  <si>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</si>
  <si>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</si>
  <si>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</si>
  <si>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</si>
  <si>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</si>
  <si>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</si>
  <si>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</si>
  <si>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</si>
  <si>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</si>
  <si>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</si>
  <si>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</si>
  <si>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</si>
  <si>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</si>
  <si>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</si>
  <si>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</si>
  <si>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</si>
  <si>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</si>
  <si>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</si>
  <si>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</si>
  <si>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</si>
  <si>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</si>
  <si>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</si>
  <si>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</si>
  <si>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</si>
  <si>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</si>
  <si>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</si>
  <si>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</si>
  <si>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</si>
  <si>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</si>
  <si>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</si>
  <si>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</si>
  <si>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</si>
  <si>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</si>
  <si>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</si>
  <si>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</si>
  <si>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</si>
  <si>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</si>
  <si>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</si>
  <si>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</si>
  <si>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</si>
  <si>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</si>
  <si>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</si>
  <si>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</si>
  <si>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</si>
  <si>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</si>
  <si>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</si>
  <si>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</si>
  <si>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</si>
  <si>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</si>
  <si>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</si>
  <si>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</si>
  <si>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</si>
  <si>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</si>
  <si>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</si>
  <si>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</si>
  <si>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</si>
  <si>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</si>
  <si>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</si>
  <si>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</si>
  <si>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</si>
  <si>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</si>
  <si>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</si>
  <si>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</si>
  <si>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</si>
  <si>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</si>
  <si>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</si>
  <si>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</si>
  <si>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</si>
  <si>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</si>
  <si>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</si>
  <si>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</si>
  <si>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</si>
  <si>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</si>
  <si>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</si>
  <si>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</si>
  <si>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</si>
  <si>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</si>
  <si>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</si>
  <si>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</si>
  <si>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</si>
  <si>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</si>
  <si>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</si>
  <si>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</si>
  <si>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</si>
  <si>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</si>
  <si>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</si>
  <si>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</si>
  <si>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</si>
  <si>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</si>
  <si>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</si>
  <si>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</si>
  <si>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</si>
  <si>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</si>
  <si>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</si>
  <si>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</si>
  <si>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</si>
  <si>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</si>
  <si>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</si>
  <si>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</si>
  <si>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</si>
  <si>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</si>
  <si>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</si>
  <si>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</si>
  <si>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</si>
  <si>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</si>
  <si>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</si>
  <si>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</si>
  <si>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</si>
  <si>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</si>
  <si>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</si>
  <si>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</si>
  <si>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</si>
  <si>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</si>
  <si>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</si>
  <si>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</si>
  <si>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</si>
  <si>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</si>
  <si>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</si>
  <si>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</si>
  <si>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</si>
  <si>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</si>
  <si>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</si>
  <si>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</si>
  <si>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</si>
  <si>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</si>
  <si>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</si>
  <si>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</si>
  <si>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</si>
  <si>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</si>
  <si>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</si>
  <si>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</si>
  <si>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</si>
  <si>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</si>
  <si>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</si>
  <si>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</si>
  <si>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</si>
  <si>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</si>
  <si>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</si>
  <si>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</si>
  <si>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</si>
  <si>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</si>
  <si>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</si>
  <si>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</si>
  <si>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</si>
  <si>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</si>
  <si>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</si>
  <si>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</si>
  <si>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</si>
  <si>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</si>
  <si>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</si>
  <si>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</si>
  <si>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</si>
  <si>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</si>
  <si>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</si>
  <si>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</si>
  <si>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</si>
  <si>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</si>
  <si>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</si>
  <si>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</si>
  <si>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</si>
  <si>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</si>
  <si>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</si>
  <si>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</si>
  <si>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</si>
  <si>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</si>
  <si>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</si>
  <si>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</si>
  <si>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</si>
  <si>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</si>
  <si>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</si>
  <si>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</si>
  <si>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</si>
  <si>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</si>
  <si>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</si>
  <si>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</si>
  <si>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</si>
  <si>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</si>
  <si>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</si>
  <si>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</si>
  <si>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</si>
  <si>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</si>
  <si>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</si>
  <si>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</si>
  <si>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</si>
  <si>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</si>
  <si>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</si>
  <si>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</si>
  <si>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</si>
  <si>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</si>
  <si>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</si>
  <si>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</si>
  <si>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</si>
  <si>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</si>
  <si>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</si>
  <si>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</si>
  <si>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</si>
  <si>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</si>
  <si>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</si>
  <si>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</si>
  <si>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</si>
  <si>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</si>
  <si>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</si>
  <si>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</si>
  <si>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</si>
  <si>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</si>
  <si>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</si>
  <si>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</si>
  <si>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</si>
  <si>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</si>
  <si>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</si>
  <si>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</si>
  <si>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</si>
  <si>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</si>
  <si>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</si>
  <si>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</si>
  <si>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</si>
  <si>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</si>
  <si>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</si>
  <si>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</si>
  <si>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</si>
  <si>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</si>
  <si>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</si>
  <si>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</si>
  <si>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</si>
  <si>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</si>
  <si>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</si>
  <si>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</si>
  <si>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</si>
  <si>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</si>
  <si>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</si>
  <si>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</si>
  <si>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</si>
  <si>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</si>
  <si>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</si>
  <si>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</si>
  <si>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</si>
  <si>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</si>
  <si>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</si>
  <si>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</si>
  <si>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</si>
  <si>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</si>
  <si>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</si>
  <si>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</si>
  <si>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</si>
  <si>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</si>
  <si>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</si>
  <si>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</si>
  <si>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</si>
  <si>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</si>
  <si>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</si>
  <si>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</si>
  <si>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</si>
  <si>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</si>
  <si>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</si>
  <si>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</si>
  <si>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</si>
  <si>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</si>
  <si>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</si>
  <si>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</si>
  <si>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</si>
  <si>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</si>
  <si>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</si>
  <si>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</si>
  <si>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</si>
  <si>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</si>
  <si>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</si>
  <si>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</si>
  <si>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</si>
  <si>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</si>
  <si>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</si>
  <si>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</si>
  <si>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</si>
  <si>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</si>
  <si>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</si>
  <si>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</si>
  <si>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</si>
  <si>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</si>
  <si>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</si>
  <si>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</si>
  <si>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</si>
  <si>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</si>
  <si>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</si>
  <si>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</si>
  <si>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</si>
  <si>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</si>
  <si>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</si>
  <si>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</si>
  <si>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</si>
  <si>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</si>
  <si>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</si>
  <si>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</si>
  <si>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</si>
  <si>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</si>
  <si>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</si>
  <si>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</si>
  <si>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</si>
  <si>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</si>
  <si>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</si>
  <si>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</si>
  <si>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</si>
  <si>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</si>
  <si>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</si>
  <si>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</si>
  <si>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</si>
  <si>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</si>
  <si>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</si>
  <si>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</si>
  <si>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</si>
  <si>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</si>
  <si>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</si>
  <si>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</si>
  <si>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</si>
  <si>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</si>
  <si>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</si>
  <si>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</si>
  <si>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</si>
  <si>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</si>
  <si>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</si>
  <si>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</si>
  <si>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</si>
  <si>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</si>
  <si>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</si>
  <si>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</si>
  <si>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</si>
  <si>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</si>
  <si>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</si>
  <si>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</si>
  <si>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</si>
  <si>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</si>
  <si>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</si>
  <si>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</si>
  <si>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</si>
  <si>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</si>
  <si>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</si>
  <si>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</si>
  <si>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</si>
  <si>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</si>
  <si>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</si>
  <si>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</si>
  <si>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</si>
  <si>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</si>
  <si>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</si>
  <si>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</si>
  <si>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</si>
  <si>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</si>
  <si>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</si>
  <si>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</si>
  <si>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</si>
  <si>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</si>
  <si>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</si>
  <si>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</si>
  <si>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</si>
  <si>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</si>
  <si>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</si>
  <si>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</si>
  <si>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</si>
  <si>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</si>
  <si>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</si>
  <si>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</si>
  <si>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</si>
  <si>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</si>
  <si>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</si>
  <si>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</si>
  <si>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</si>
  <si>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</si>
  <si>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</si>
  <si>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</si>
  <si>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</si>
  <si>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</si>
  <si>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</si>
  <si>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</si>
  <si>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</si>
  <si>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</si>
  <si>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</si>
  <si>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</si>
  <si>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</si>
  <si>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</si>
  <si>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</si>
  <si>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</si>
  <si>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</si>
  <si>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</si>
  <si>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</si>
  <si>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</si>
  <si>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</si>
  <si>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</si>
  <si>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</si>
  <si>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</si>
  <si>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</si>
  <si>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</si>
  <si>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</si>
  <si>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</si>
  <si>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</si>
  <si>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</si>
  <si>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</si>
  <si>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</si>
  <si>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</si>
  <si>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</si>
  <si>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</si>
  <si>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</si>
  <si>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</si>
  <si>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</si>
  <si>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</si>
  <si>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</si>
  <si>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</si>
  <si>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</si>
  <si>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</si>
  <si>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</si>
  <si>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</si>
  <si>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</si>
  <si>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</si>
  <si>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</si>
  <si>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</si>
  <si>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</si>
  <si>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</si>
  <si>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</si>
  <si>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</si>
  <si>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</si>
  <si>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</si>
  <si>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</si>
  <si>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</si>
  <si>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</si>
  <si>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</si>
  <si>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</si>
  <si>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</si>
  <si>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</si>
  <si>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</si>
  <si>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</si>
  <si>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</si>
  <si>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</si>
  <si>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</si>
  <si>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</si>
  <si>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</si>
  <si>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</si>
  <si>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</si>
  <si>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</si>
  <si>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</si>
  <si>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</si>
  <si>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</si>
  <si>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</si>
  <si>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</si>
  <si>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</si>
  <si>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</si>
  <si>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</si>
  <si>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</si>
  <si>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</si>
  <si>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</si>
  <si>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</si>
  <si>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</si>
  <si>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</si>
  <si>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</si>
  <si>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</si>
  <si>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</si>
  <si>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</si>
  <si>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</si>
  <si>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</si>
  <si>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</si>
  <si>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</si>
  <si>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</si>
  <si>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</si>
  <si>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</si>
  <si>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</si>
  <si>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</si>
  <si>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</si>
  <si>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</si>
  <si>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</si>
  <si>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</si>
  <si>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</si>
  <si>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</si>
  <si>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</si>
  <si>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</si>
  <si>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</si>
  <si>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</si>
  <si>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</si>
  <si>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</si>
  <si>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</si>
  <si>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</si>
  <si>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</si>
  <si>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</si>
  <si>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</si>
  <si>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</si>
  <si>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</si>
  <si>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</si>
  <si>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</si>
  <si>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</si>
  <si>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</si>
  <si>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</si>
  <si>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</si>
  <si>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</si>
  <si>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</si>
  <si>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</si>
  <si>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</si>
  <si>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</si>
  <si>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</si>
  <si>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</si>
  <si>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</si>
  <si>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</si>
  <si>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</si>
  <si>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</si>
  <si>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</si>
  <si>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</si>
  <si>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</si>
  <si>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</si>
  <si>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</si>
  <si>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</si>
  <si>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</si>
  <si>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</si>
  <si>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</si>
  <si>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</si>
  <si>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</si>
  <si>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</si>
  <si>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</si>
  <si>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</si>
  <si>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</si>
  <si>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</si>
  <si>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</si>
  <si>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</si>
  <si>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</si>
  <si>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</si>
  <si>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</si>
  <si>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</si>
  <si>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</si>
  <si>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</si>
  <si>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</si>
  <si>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</si>
  <si>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</si>
  <si>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</si>
  <si>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</si>
  <si>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</si>
  <si>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</si>
  <si>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</si>
  <si>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</si>
  <si>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</si>
  <si>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</si>
  <si>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</si>
  <si>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</si>
  <si>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</si>
  <si>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</si>
  <si>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</si>
  <si>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</si>
  <si>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</si>
  <si>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</si>
  <si>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</si>
  <si>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</si>
  <si>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</si>
  <si>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</si>
  <si>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</si>
  <si>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</si>
  <si>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</si>
  <si>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</si>
  <si>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</si>
  <si>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</si>
  <si>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</si>
  <si>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</si>
  <si>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</si>
  <si>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</si>
  <si>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</si>
  <si>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</si>
  <si>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</si>
  <si>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</si>
  <si>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</si>
  <si>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</si>
  <si>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</si>
  <si>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</si>
  <si>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</si>
  <si>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</si>
  <si>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</si>
  <si>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</si>
  <si>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</si>
  <si>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</si>
  <si>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</si>
  <si>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</si>
  <si>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</si>
  <si>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</si>
  <si>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</si>
  <si>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</si>
  <si>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</si>
  <si>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</si>
  <si>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</si>
  <si>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</si>
  <si>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</si>
  <si>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</si>
  <si>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</si>
  <si>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</si>
  <si>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</si>
  <si>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</si>
  <si>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</si>
  <si>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</si>
  <si>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</si>
  <si>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</si>
  <si>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</si>
  <si>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</si>
  <si>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</si>
  <si>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</si>
  <si>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</si>
  <si>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</si>
  <si>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</si>
  <si>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</si>
  <si>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</si>
  <si>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</si>
  <si>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</si>
  <si>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</si>
  <si>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</si>
  <si>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</si>
  <si>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</si>
  <si>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</si>
  <si>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</si>
  <si>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</si>
  <si>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</si>
  <si>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</si>
  <si>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</si>
  <si>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</si>
  <si>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</si>
  <si>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</si>
  <si>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</si>
  <si>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</si>
  <si>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</si>
  <si>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</si>
  <si>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</si>
  <si>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</si>
  <si>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</si>
  <si>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</si>
  <si>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</si>
  <si>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</si>
  <si>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</si>
  <si>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</si>
  <si>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</si>
  <si>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</si>
  <si>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</si>
  <si>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</si>
  <si>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</si>
  <si>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</si>
  <si>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</si>
  <si>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</si>
  <si>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</si>
  <si>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</si>
  <si>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</si>
  <si>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</si>
  <si>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</si>
  <si>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</si>
  <si>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</si>
  <si>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</si>
  <si>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</si>
  <si>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</si>
  <si>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</si>
  <si>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</si>
  <si>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</si>
  <si>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</si>
  <si>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</si>
  <si>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</si>
  <si>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</si>
  <si>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</si>
  <si>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</si>
  <si>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</si>
  <si>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</si>
  <si>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</si>
  <si>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</si>
  <si>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</si>
  <si>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</si>
  <si>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</si>
  <si>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</si>
  <si>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</si>
  <si>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</si>
  <si>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</si>
  <si>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</si>
  <si>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</si>
  <si>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</si>
  <si>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</si>
  <si>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</si>
  <si>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</si>
  <si>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</si>
  <si>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</si>
  <si>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</si>
  <si>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</si>
  <si>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</si>
  <si>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</si>
  <si>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</si>
  <si>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</si>
  <si>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</si>
  <si>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</si>
  <si>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</si>
  <si>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</si>
  <si>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</si>
  <si>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</si>
  <si>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</si>
  <si>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</si>
  <si>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</si>
  <si>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</si>
  <si>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</si>
  <si>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</si>
  <si>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</si>
  <si>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</si>
  <si>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</si>
  <si>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</si>
  <si>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</si>
  <si>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</si>
  <si>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</si>
  <si>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</si>
  <si>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</si>
  <si>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</si>
  <si>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</si>
  <si>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</si>
  <si>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</si>
  <si>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</si>
  <si>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</si>
  <si>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</si>
  <si>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</si>
  <si>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</si>
  <si>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</si>
  <si>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</si>
  <si>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</si>
  <si>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</si>
  <si>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</si>
  <si>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</si>
  <si>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</si>
  <si>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</si>
  <si>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</si>
  <si>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</si>
  <si>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</si>
  <si>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</si>
  <si>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</si>
  <si>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</si>
  <si>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</si>
  <si>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</si>
  <si>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</si>
  <si>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</si>
  <si>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</si>
  <si>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</si>
  <si>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</si>
  <si>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</si>
  <si>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</si>
  <si>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</si>
  <si>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</si>
  <si>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</si>
  <si>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</si>
  <si>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</si>
  <si>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</si>
  <si>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</si>
  <si>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</si>
  <si>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</si>
  <si>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</si>
  <si>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</si>
  <si>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</si>
  <si>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</si>
  <si>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</si>
  <si>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</si>
  <si>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</si>
  <si>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</si>
  <si>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</si>
  <si>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</si>
  <si>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</si>
  <si>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</si>
  <si>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</si>
  <si>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</si>
  <si>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</si>
  <si>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</si>
  <si>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</si>
  <si>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</si>
  <si>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</si>
  <si>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</si>
  <si>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</si>
  <si>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</si>
  <si>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</si>
  <si>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</si>
  <si>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</si>
  <si>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</si>
  <si>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</si>
  <si>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</si>
  <si>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</si>
  <si>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</si>
  <si>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</si>
  <si>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</si>
  <si>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</si>
  <si>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</si>
  <si>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</si>
  <si>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</si>
  <si>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</si>
  <si>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</si>
  <si>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</si>
  <si>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</si>
  <si>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</si>
  <si>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</si>
  <si>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</si>
  <si>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</si>
  <si>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</si>
  <si>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</si>
  <si>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</si>
  <si>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</si>
  <si>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</si>
  <si>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</si>
  <si>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</si>
  <si>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</si>
  <si>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</si>
  <si>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</si>
  <si>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</si>
  <si>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</si>
  <si>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</si>
  <si>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</si>
  <si>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</si>
  <si>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</si>
  <si>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</si>
  <si>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</si>
  <si>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</si>
  <si>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</si>
  <si>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</si>
  <si>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</si>
  <si>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</si>
  <si>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</si>
  <si>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</si>
  <si>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</si>
  <si>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</si>
  <si>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</si>
  <si>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</si>
  <si>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</si>
  <si>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</si>
  <si>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</si>
  <si>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</si>
  <si>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</si>
  <si>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</si>
  <si>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</si>
  <si>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</si>
  <si>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</si>
  <si>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</si>
  <si>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</si>
  <si>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</si>
  <si>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</si>
  <si>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</si>
  <si>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</si>
  <si>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</si>
  <si>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</si>
  <si>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</si>
  <si>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</si>
  <si>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</si>
  <si>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</si>
  <si>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</si>
  <si>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</si>
  <si>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</si>
  <si>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</si>
  <si>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</si>
  <si>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</si>
  <si>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</si>
  <si>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</si>
  <si>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</si>
  <si>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</si>
  <si>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</si>
  <si>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</si>
  <si>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</si>
  <si>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</si>
  <si>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</si>
  <si>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</si>
  <si>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</si>
  <si>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</si>
  <si>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</si>
  <si>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</si>
  <si>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</si>
  <si>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</si>
  <si>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</si>
  <si>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</si>
  <si>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</si>
  <si>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</si>
  <si>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</si>
  <si>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</si>
  <si>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</si>
  <si>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</si>
  <si>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</si>
  <si>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</si>
  <si>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</si>
  <si>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</si>
  <si>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</si>
  <si>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</si>
  <si>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</si>
  <si>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</si>
  <si>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</si>
  <si>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</si>
  <si>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</si>
  <si>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</si>
  <si>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</si>
  <si>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</si>
  <si>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</si>
  <si>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</si>
  <si>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</si>
  <si>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</si>
  <si>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</si>
  <si>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</si>
  <si>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</si>
  <si>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</si>
  <si>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</si>
  <si>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</si>
  <si>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</si>
  <si>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</si>
  <si>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</si>
  <si>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</si>
  <si>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</si>
  <si>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</si>
  <si>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</si>
  <si>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</si>
  <si>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</si>
  <si>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</si>
  <si>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</si>
  <si>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</si>
  <si>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</si>
  <si>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</si>
  <si>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</si>
  <si>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</si>
  <si>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</si>
  <si>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</si>
  <si>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</si>
  <si>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</si>
  <si>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</si>
  <si>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</si>
  <si>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</si>
  <si>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</si>
  <si>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</si>
  <si>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</si>
  <si>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</si>
  <si>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</si>
  <si>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</si>
  <si>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</si>
  <si>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</si>
  <si>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</si>
  <si>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</si>
  <si>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</si>
  <si>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</si>
  <si>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</si>
  <si>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</si>
  <si>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</si>
  <si>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</si>
  <si>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</si>
  <si>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</si>
  <si>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</si>
  <si>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</si>
  <si>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</si>
  <si>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</si>
  <si>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</si>
  <si>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</si>
  <si>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</si>
  <si>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</si>
  <si>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</si>
  <si>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</si>
  <si>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</si>
  <si>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</si>
  <si>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</si>
  <si>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</si>
  <si>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</si>
  <si>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</si>
  <si>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</si>
  <si>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</si>
  <si>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</si>
  <si>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</si>
  <si>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</si>
  <si>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</si>
  <si>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</si>
  <si>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</si>
  <si>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</si>
  <si>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</si>
  <si>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</si>
  <si>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</si>
  <si>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</si>
  <si>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</si>
  <si>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</si>
  <si>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</si>
  <si>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</si>
  <si>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</si>
  <si>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</si>
  <si>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</si>
  <si>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</si>
  <si>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</si>
  <si>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</si>
  <si>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</si>
  <si>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</si>
  <si>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</si>
  <si>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</si>
  <si>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</si>
  <si>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</si>
  <si>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</si>
  <si>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</si>
  <si>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</si>
  <si>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</si>
  <si>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</si>
  <si>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</si>
  <si>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</si>
  <si>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</si>
  <si>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</si>
  <si>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</si>
  <si>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</si>
  <si>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</si>
  <si>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</si>
  <si>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</si>
  <si>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</si>
  <si>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</si>
  <si>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</si>
  <si>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</si>
  <si>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</si>
  <si>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</si>
  <si>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</si>
  <si>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</si>
  <si>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</si>
  <si>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</si>
  <si>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</si>
  <si>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</si>
  <si>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</si>
  <si>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</si>
  <si>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</si>
  <si>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</si>
  <si>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</si>
  <si>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</si>
  <si>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</si>
  <si>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</si>
  <si>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</si>
  <si>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</si>
  <si>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</si>
  <si>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</si>
  <si>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</si>
  <si>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</si>
  <si>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</si>
  <si>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</si>
  <si>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</si>
  <si>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</si>
  <si>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</si>
  <si>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</si>
  <si>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</si>
  <si>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</si>
  <si>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</si>
  <si>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</si>
  <si>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</si>
  <si>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</si>
  <si>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</si>
  <si>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</si>
  <si>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</si>
  <si>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</si>
  <si>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</si>
  <si>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</si>
  <si>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</si>
  <si>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</si>
  <si>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</si>
  <si>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</si>
  <si>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</si>
  <si>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</si>
  <si>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</si>
  <si>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</si>
  <si>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</si>
  <si>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</si>
  <si>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</si>
  <si>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</si>
  <si>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</si>
  <si>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</si>
  <si>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</si>
  <si>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</si>
  <si>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</si>
  <si>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</si>
  <si>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</si>
  <si>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</si>
  <si>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</si>
  <si>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</si>
  <si>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</si>
  <si>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</si>
  <si>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</si>
  <si>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</si>
  <si>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</si>
  <si>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</si>
  <si>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</si>
  <si>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</si>
  <si>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</si>
  <si>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</si>
  <si>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</si>
  <si>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</si>
  <si>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</si>
  <si>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</si>
  <si>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</si>
  <si>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</si>
  <si>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</si>
  <si>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</si>
  <si>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</si>
  <si>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</si>
  <si>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</si>
  <si>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</si>
  <si>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</si>
  <si>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</si>
  <si>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</si>
  <si>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</si>
  <si>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</si>
  <si>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</si>
  <si>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</si>
  <si>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</si>
  <si>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</si>
  <si>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</si>
  <si>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</si>
  <si>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</si>
  <si>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</si>
  <si>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</si>
  <si>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</si>
  <si>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</si>
  <si>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</si>
  <si>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</si>
  <si>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</si>
  <si>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</si>
  <si>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</si>
  <si>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</si>
  <si>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</si>
  <si>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</si>
  <si>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</si>
  <si>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</si>
  <si>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</si>
  <si>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</si>
  <si>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</si>
  <si>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</si>
  <si>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</si>
  <si>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</si>
  <si>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</si>
  <si>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</si>
  <si>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</si>
  <si>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</si>
  <si>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</si>
  <si>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</si>
  <si>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</si>
  <si>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</si>
  <si>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</si>
  <si>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</si>
  <si>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</si>
  <si>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</si>
  <si>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</si>
  <si>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</si>
  <si>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</si>
  <si>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</si>
  <si>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</si>
  <si>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</si>
  <si>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</si>
  <si>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</si>
  <si>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</si>
  <si>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</si>
  <si>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</si>
  <si>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</si>
  <si>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</si>
  <si>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</si>
  <si>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</si>
  <si>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</si>
  <si>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</si>
  <si>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</si>
  <si>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</si>
  <si>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</si>
  <si>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</si>
  <si>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</si>
  <si>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</si>
  <si>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</si>
  <si>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</si>
  <si>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</si>
  <si>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</si>
  <si>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</si>
  <si>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</si>
  <si>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</si>
  <si>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</si>
  <si>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</si>
  <si>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</si>
  <si>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</si>
  <si>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</si>
  <si>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</si>
  <si>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</si>
  <si>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</si>
  <si>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</si>
  <si>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</si>
  <si>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</si>
  <si>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</si>
  <si>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</si>
  <si>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</si>
  <si>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</si>
  <si>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</si>
  <si>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</si>
  <si>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</si>
  <si>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</si>
  <si>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</si>
  <si>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</si>
  <si>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</si>
  <si>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</si>
  <si>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</si>
  <si>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</si>
  <si>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</si>
  <si>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</si>
  <si>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</si>
  <si>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</si>
  <si>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</si>
  <si>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</si>
  <si>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</si>
  <si>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</si>
  <si>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</si>
  <si>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</si>
  <si>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</si>
  <si>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</si>
  <si>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</si>
  <si>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</si>
  <si>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</si>
  <si>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</si>
  <si>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</si>
  <si>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</si>
  <si>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</si>
  <si>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</si>
  <si>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</si>
  <si>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</si>
  <si>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</si>
  <si>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</si>
  <si>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</si>
  <si>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</si>
  <si>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</si>
  <si>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</si>
  <si>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</si>
  <si>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</si>
  <si>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</si>
  <si>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</si>
  <si>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</si>
  <si>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</si>
  <si>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</si>
  <si>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</si>
  <si>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</si>
  <si>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</si>
  <si>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</si>
  <si>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</si>
  <si>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</si>
  <si>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</si>
  <si>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</si>
  <si>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</si>
  <si>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</si>
  <si>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</si>
  <si>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</si>
  <si>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</si>
  <si>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</si>
  <si>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</si>
  <si>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</si>
  <si>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</si>
  <si>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</si>
  <si>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</si>
  <si>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</si>
  <si>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</si>
  <si>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</si>
  <si>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</si>
  <si>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</si>
  <si>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</si>
  <si>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</si>
  <si>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</si>
  <si>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</si>
  <si>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</si>
  <si>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</si>
  <si>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</si>
  <si>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</si>
  <si>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</si>
  <si>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</si>
  <si>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</si>
  <si>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</si>
  <si>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</si>
  <si>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</si>
  <si>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</si>
  <si>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</si>
  <si>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</si>
  <si>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</si>
  <si>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</si>
  <si>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</si>
  <si>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</si>
  <si>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</si>
  <si>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</si>
  <si>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</si>
  <si>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</si>
  <si>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</si>
  <si>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</si>
  <si>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</si>
  <si>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</si>
  <si>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</si>
  <si>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</si>
  <si>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</si>
  <si>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</si>
  <si>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</si>
  <si>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</si>
  <si>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</si>
  <si>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</si>
  <si>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</si>
  <si>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</si>
  <si>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</si>
  <si>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</si>
  <si>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</si>
  <si>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</si>
  <si>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</si>
  <si>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</si>
  <si>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</si>
  <si>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</si>
  <si>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</si>
  <si>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</si>
  <si>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</si>
  <si>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</si>
  <si>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</si>
  <si>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</si>
  <si>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</si>
  <si>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</si>
  <si>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</si>
  <si>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</si>
  <si>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</si>
  <si>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</si>
  <si>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</si>
  <si>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</si>
  <si>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</si>
  <si>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</si>
  <si>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</si>
  <si>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</si>
  <si>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</si>
  <si>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</si>
  <si>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</si>
  <si>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</si>
  <si>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</si>
  <si>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</si>
  <si>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</si>
  <si>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</si>
  <si>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</si>
  <si>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</si>
  <si>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</si>
  <si>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</si>
  <si>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</si>
  <si>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</si>
  <si>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</si>
  <si>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</si>
  <si>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</si>
  <si>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</si>
  <si>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</si>
  <si>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</si>
  <si>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</si>
  <si>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</si>
  <si>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</si>
  <si>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</si>
  <si>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</si>
  <si>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</si>
  <si>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</si>
  <si>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</si>
  <si>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</si>
  <si>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</si>
  <si>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</si>
  <si>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</si>
  <si>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</si>
  <si>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</si>
  <si>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</si>
  <si>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</si>
  <si>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</si>
  <si>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</si>
  <si>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</si>
  <si>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</si>
  <si>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</si>
  <si>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</si>
  <si>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</si>
  <si>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</si>
  <si>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</si>
  <si>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</si>
  <si>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</si>
  <si>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</si>
  <si>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</si>
  <si>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</si>
  <si>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</si>
  <si>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</si>
  <si>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</si>
  <si>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</si>
  <si>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</si>
  <si>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</si>
  <si>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</si>
  <si>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</si>
  <si>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</si>
  <si>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</si>
  <si>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</si>
  <si>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</si>
  <si>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</si>
  <si>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</si>
  <si>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</si>
  <si>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</si>
  <si>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</si>
  <si>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</si>
  <si>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</si>
  <si>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</si>
  <si>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</si>
  <si>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</si>
  <si>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</si>
  <si>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</si>
  <si>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</si>
  <si>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</si>
  <si>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</si>
  <si>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</si>
  <si>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</si>
  <si>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</si>
  <si>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</si>
  <si>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</si>
  <si>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</si>
  <si>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</si>
  <si>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</si>
  <si>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</si>
  <si>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</si>
  <si>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</si>
  <si>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</si>
  <si>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</si>
  <si>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</si>
  <si>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</si>
  <si>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</si>
  <si>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</si>
  <si>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</si>
  <si>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</si>
  <si>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</si>
  <si>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</si>
  <si>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</si>
  <si>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</si>
  <si>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</si>
  <si>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</si>
  <si>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</si>
  <si>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</si>
  <si>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</si>
  <si>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</si>
  <si>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</si>
  <si>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</si>
  <si>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</si>
  <si>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</si>
  <si>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</si>
  <si>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</si>
  <si>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</si>
  <si>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</si>
  <si>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</si>
  <si>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</si>
  <si>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</si>
  <si>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</si>
  <si>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</si>
  <si>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</si>
  <si>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</si>
  <si>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</si>
  <si>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</si>
  <si>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</si>
  <si>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</si>
  <si>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</si>
  <si>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</si>
  <si>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</si>
  <si>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</si>
  <si>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</si>
  <si>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</si>
  <si>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</si>
  <si>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</si>
  <si>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</si>
  <si>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</si>
  <si>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</si>
  <si>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</si>
  <si>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</si>
  <si>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</si>
  <si>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</si>
  <si>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</si>
  <si>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</si>
  <si>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</si>
  <si>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</si>
  <si>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</si>
  <si>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</si>
  <si>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</si>
  <si>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</si>
  <si>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</si>
  <si>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</si>
  <si>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</si>
  <si>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</si>
  <si>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</si>
  <si>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</si>
  <si>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</si>
  <si>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</si>
  <si>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</si>
  <si>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</si>
  <si>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</si>
  <si>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</si>
  <si>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</si>
  <si>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</si>
  <si>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</si>
  <si>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</si>
  <si>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</si>
  <si>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</si>
  <si>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</si>
  <si>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</si>
  <si>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</si>
  <si>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</si>
  <si>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</si>
  <si>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</si>
  <si>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</si>
  <si>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</si>
  <si>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</si>
  <si>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</si>
  <si>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</si>
  <si>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</si>
  <si>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</si>
  <si>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</si>
  <si>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</si>
  <si>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</si>
  <si>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</si>
  <si>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</si>
  <si>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</si>
  <si>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</si>
  <si>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</si>
  <si>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</si>
  <si>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</si>
  <si>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</si>
  <si>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</si>
  <si>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</si>
  <si>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</si>
  <si>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</si>
  <si>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</si>
  <si>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</si>
  <si>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</si>
  <si>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</si>
  <si>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</si>
  <si>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</si>
  <si>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</si>
  <si>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</si>
  <si>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</si>
  <si>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</si>
  <si>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</si>
  <si>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</si>
  <si>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</si>
  <si>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</si>
  <si>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</si>
  <si>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</si>
  <si>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</si>
  <si>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</si>
  <si>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</si>
  <si>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</si>
  <si>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</si>
  <si>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</si>
  <si>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</si>
  <si>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</si>
  <si>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</si>
  <si>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</si>
  <si>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</si>
  <si>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</si>
  <si>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</si>
  <si>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</si>
  <si>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</si>
  <si>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</si>
  <si>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</si>
  <si>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</si>
  <si>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</si>
  <si>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</si>
  <si>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</si>
  <si>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</si>
  <si>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</si>
  <si>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</si>
  <si>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</si>
  <si>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</si>
  <si>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</si>
  <si>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</si>
  <si>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</si>
  <si>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</si>
  <si>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</si>
  <si>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</si>
  <si>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</si>
  <si>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</si>
  <si>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</si>
  <si>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</si>
  <si>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</si>
  <si>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</si>
  <si>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</si>
  <si>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</si>
  <si>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</si>
  <si>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</si>
  <si>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</si>
  <si>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</si>
  <si>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</si>
  <si>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</si>
  <si>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</si>
  <si>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</si>
  <si>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</si>
  <si>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</si>
  <si>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</si>
  <si>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</si>
  <si>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</si>
  <si>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</si>
  <si>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</si>
  <si>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</si>
  <si>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</si>
  <si>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</si>
  <si>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</si>
  <si>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</si>
  <si>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</si>
  <si>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</si>
  <si>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</si>
  <si>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</si>
  <si>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</si>
  <si>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</si>
  <si>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</si>
  <si>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</si>
  <si>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</si>
  <si>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</si>
  <si>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</si>
  <si>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</si>
  <si>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</si>
  <si>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</si>
  <si>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</si>
  <si>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</si>
  <si>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</si>
  <si>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</si>
  <si>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</si>
  <si>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</si>
  <si>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</si>
  <si>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</si>
  <si>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</si>
  <si>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</si>
  <si>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</si>
  <si>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</si>
  <si>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</si>
  <si>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</si>
  <si>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</si>
  <si>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</si>
  <si>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</si>
  <si>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</si>
  <si>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</si>
  <si>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</si>
  <si>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</si>
  <si>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</si>
  <si>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</si>
  <si>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</si>
  <si>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</si>
  <si>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</si>
  <si>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</si>
  <si>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</si>
  <si>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</si>
  <si>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</si>
  <si>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</si>
  <si>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</si>
  <si>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</si>
  <si>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</si>
  <si>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</si>
  <si>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</si>
  <si>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</si>
  <si>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</si>
  <si>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</si>
  <si>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</si>
  <si>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</si>
  <si>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</si>
  <si>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</si>
  <si>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</si>
  <si>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</si>
  <si>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</si>
  <si>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</si>
  <si>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</si>
  <si>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</si>
  <si>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</si>
  <si>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</si>
  <si>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</si>
  <si>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</si>
  <si>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</si>
  <si>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</si>
  <si>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</si>
  <si>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</si>
  <si>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</si>
  <si>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</si>
  <si>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</si>
  <si>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</si>
  <si>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</si>
  <si>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</si>
  <si>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</si>
  <si>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</si>
  <si>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</si>
  <si>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</si>
  <si>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</si>
  <si>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</si>
  <si>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</si>
  <si>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</si>
  <si>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</si>
  <si>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</si>
  <si>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</si>
  <si>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</si>
  <si>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</si>
  <si>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</si>
  <si>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</si>
  <si>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</si>
  <si>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</si>
  <si>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</si>
  <si>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</si>
  <si>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</si>
  <si>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</si>
  <si>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</si>
  <si>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</si>
  <si>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</si>
  <si>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</si>
  <si>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</si>
  <si>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</si>
  <si>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</si>
  <si>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</si>
  <si>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</si>
  <si>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</si>
  <si>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</si>
  <si>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</si>
  <si>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</si>
  <si>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</si>
  <si>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</si>
  <si>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</si>
  <si>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</si>
  <si>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</si>
  <si>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</si>
  <si>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</si>
  <si>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</si>
  <si>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</si>
  <si>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</si>
  <si>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</si>
  <si>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</si>
  <si>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</si>
  <si>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</si>
  <si>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</si>
  <si>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</si>
  <si>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</si>
  <si>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</si>
  <si>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</si>
  <si>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</si>
  <si>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</si>
  <si>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</si>
  <si>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</si>
  <si>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</si>
  <si>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</si>
  <si>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</si>
  <si>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</si>
  <si>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</si>
  <si>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</si>
  <si>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</si>
  <si>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</si>
  <si>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</si>
  <si>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</si>
  <si>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</si>
  <si>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</si>
  <si>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</si>
  <si>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</si>
  <si>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</si>
  <si>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</si>
  <si>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</si>
  <si>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</si>
  <si>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</si>
  <si>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</si>
  <si>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</si>
  <si>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</si>
  <si>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</si>
  <si>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</si>
  <si>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</si>
  <si>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</si>
  <si>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</si>
  <si>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</si>
  <si>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</si>
  <si>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</si>
  <si>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</si>
  <si>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</si>
  <si>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</si>
  <si>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</si>
  <si>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</si>
  <si>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</si>
  <si>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</si>
  <si>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</si>
  <si>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</si>
  <si>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</si>
  <si>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</si>
  <si>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</si>
  <si>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</si>
  <si>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</si>
  <si>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</si>
  <si>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</si>
  <si>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</si>
  <si>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</si>
  <si>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</si>
  <si>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</si>
  <si>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</si>
  <si>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</si>
  <si>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</si>
  <si>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</si>
  <si>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</si>
  <si>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</si>
  <si>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</si>
  <si>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</si>
  <si>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</si>
  <si>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</si>
  <si>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</si>
  <si>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</si>
  <si>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</si>
  <si>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</si>
  <si>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</si>
  <si>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</si>
  <si>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</si>
  <si>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</si>
  <si>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</si>
  <si>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</si>
  <si>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</si>
  <si>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</si>
  <si>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</si>
  <si>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</si>
  <si>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</si>
  <si>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</si>
  <si>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</si>
  <si>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</si>
  <si>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</si>
  <si>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</si>
  <si>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</si>
  <si>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</si>
  <si>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</si>
  <si>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</si>
  <si>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</si>
  <si>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</si>
  <si>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</si>
  <si>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</si>
  <si>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</si>
  <si>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</si>
  <si>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</si>
  <si>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</si>
  <si>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</si>
  <si>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</si>
  <si>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</si>
  <si>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</si>
  <si>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</si>
  <si>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</si>
  <si>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</si>
  <si>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</si>
  <si>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</si>
  <si>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</si>
  <si>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</si>
  <si>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</si>
  <si>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</si>
  <si>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</si>
  <si>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</si>
  <si>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</si>
  <si>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</si>
  <si>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</si>
  <si>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</si>
  <si>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</si>
  <si>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</si>
  <si>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</si>
  <si>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</si>
  <si>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</si>
  <si>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</si>
  <si>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</si>
  <si>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</si>
  <si>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</si>
  <si>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</si>
  <si>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</si>
  <si>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</si>
  <si>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</si>
  <si>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</si>
  <si>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</si>
  <si>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</si>
  <si>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</si>
  <si>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</si>
  <si>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</si>
  <si>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</si>
  <si>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</si>
  <si>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</si>
  <si>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</si>
  <si>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</si>
  <si>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</si>
  <si>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</si>
  <si>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</si>
  <si>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</si>
  <si>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</si>
  <si>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</si>
  <si>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</si>
  <si>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</si>
  <si>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</si>
  <si>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</si>
  <si>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</si>
  <si>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</si>
  <si>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</si>
  <si>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</si>
  <si>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</si>
  <si>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</si>
  <si>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</si>
  <si>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</si>
  <si>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</si>
  <si>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</si>
  <si>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</si>
  <si>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</si>
  <si>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</si>
  <si>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</si>
  <si>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</si>
  <si>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</si>
  <si>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</si>
  <si>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</si>
  <si>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</si>
  <si>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</si>
  <si>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</si>
  <si>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</si>
  <si>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</si>
  <si>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</si>
  <si>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</si>
  <si>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</si>
  <si>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</si>
  <si>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</si>
  <si>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</si>
  <si>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</si>
  <si>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</si>
  <si>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</si>
  <si>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</si>
  <si>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</si>
  <si>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</si>
  <si>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</si>
  <si>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</si>
  <si>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</si>
  <si>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</si>
  <si>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</si>
  <si>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</si>
  <si>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</si>
  <si>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</si>
  <si>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</si>
  <si>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</si>
  <si>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</si>
  <si>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</si>
  <si>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</si>
  <si>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</si>
  <si>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</si>
  <si>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</si>
  <si>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</si>
  <si>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</si>
  <si>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</si>
  <si>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</si>
  <si>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</si>
  <si>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</si>
  <si>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</si>
  <si>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</si>
  <si>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</si>
  <si>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</si>
  <si>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</si>
  <si>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</si>
  <si>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</si>
  <si>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</si>
  <si>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</si>
  <si>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</si>
  <si>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</si>
  <si>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</si>
  <si>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</si>
  <si>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</si>
  <si>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</si>
  <si>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</si>
  <si>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</si>
  <si>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</si>
  <si>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</si>
  <si>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</si>
  <si>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</si>
  <si>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</si>
  <si>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</si>
  <si>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</si>
  <si>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</si>
  <si>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</si>
  <si>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</si>
  <si>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</si>
  <si>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</si>
  <si>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</si>
  <si>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</si>
  <si>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</si>
  <si>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</si>
  <si>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</si>
  <si>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</si>
  <si>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</si>
  <si>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</si>
  <si>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</si>
  <si>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</si>
  <si>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</si>
  <si>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</si>
  <si>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</si>
  <si>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</si>
  <si>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</si>
  <si>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</si>
  <si>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</si>
  <si>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</si>
  <si>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</si>
  <si>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</si>
  <si>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</si>
  <si>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</si>
  <si>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</si>
  <si>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</si>
  <si>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</si>
  <si>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</si>
  <si>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</si>
  <si>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</si>
  <si>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</si>
  <si>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</si>
  <si>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</si>
  <si>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</si>
  <si>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</si>
  <si>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</si>
  <si>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</si>
  <si>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</si>
  <si>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</si>
  <si>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</si>
  <si>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</si>
  <si>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</si>
  <si>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</si>
  <si>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</si>
  <si>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</si>
  <si>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</si>
  <si>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</si>
  <si>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</si>
  <si>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</si>
  <si>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</si>
  <si>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</si>
  <si>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</si>
  <si>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</si>
  <si>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</si>
  <si>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</si>
  <si>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</si>
  <si>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</si>
  <si>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</si>
  <si>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</si>
  <si>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</si>
  <si>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</si>
  <si>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</si>
  <si>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</si>
  <si>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</si>
  <si>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</si>
  <si>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</si>
  <si>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</si>
  <si>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</si>
  <si>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</si>
  <si>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</si>
  <si>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</si>
  <si>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</si>
  <si>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</si>
  <si>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</si>
  <si>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</si>
  <si>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</si>
  <si>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</si>
  <si>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</si>
  <si>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</si>
  <si>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</si>
  <si>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</si>
  <si>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</si>
  <si>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</si>
  <si>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</si>
  <si>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</si>
  <si>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</si>
  <si>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</si>
  <si>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</si>
  <si>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</si>
  <si>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</si>
  <si>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</si>
  <si>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</si>
  <si>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</si>
  <si>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</si>
  <si>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</si>
  <si>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</si>
  <si>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</si>
  <si>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</si>
  <si>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</si>
  <si>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</si>
  <si>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</si>
  <si>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</si>
  <si>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</si>
  <si>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</si>
  <si>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</si>
  <si>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</si>
  <si>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</si>
  <si>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</si>
  <si>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</si>
  <si>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</si>
  <si>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</si>
  <si>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</si>
  <si>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</si>
  <si>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</si>
  <si>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</si>
  <si>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</si>
  <si>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</si>
  <si>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</si>
  <si>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</si>
  <si>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</si>
  <si>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</si>
  <si>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</si>
  <si>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</si>
  <si>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</si>
  <si>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</si>
  <si>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</si>
  <si>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</si>
  <si>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</si>
  <si>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</si>
  <si>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</si>
  <si>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</si>
  <si>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</si>
  <si>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</si>
  <si>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</si>
  <si>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</si>
  <si>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</si>
  <si>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</si>
  <si>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</si>
  <si>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</si>
  <si>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</si>
  <si>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</si>
  <si>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</si>
  <si>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</si>
  <si>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</si>
  <si>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</si>
  <si>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</si>
  <si>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</si>
  <si>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</si>
  <si>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</si>
  <si>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</si>
  <si>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</si>
  <si>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</si>
  <si>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</si>
  <si>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</si>
  <si>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</si>
  <si>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</si>
  <si>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</si>
  <si>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</si>
  <si>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</si>
  <si>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</si>
  <si>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</si>
  <si>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</si>
  <si>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</si>
  <si>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</si>
  <si>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</si>
  <si>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</si>
  <si>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</si>
  <si>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</si>
  <si>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</si>
  <si>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</si>
  <si>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</si>
  <si>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</si>
  <si>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</si>
  <si>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</si>
  <si>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</si>
  <si>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</si>
  <si>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</si>
  <si>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</si>
  <si>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</si>
  <si>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</si>
  <si>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</si>
  <si>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</si>
  <si>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</si>
  <si>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</si>
  <si>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</si>
  <si>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</si>
  <si>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</si>
  <si>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</si>
  <si>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</si>
  <si>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</si>
  <si>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</si>
  <si>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</si>
  <si>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</si>
  <si>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</si>
  <si>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</si>
  <si>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</si>
  <si>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</si>
  <si>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</si>
  <si>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</si>
  <si>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</si>
  <si>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</si>
  <si>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</si>
  <si>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</si>
  <si>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</si>
  <si>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</si>
  <si>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</si>
  <si>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</si>
  <si>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</si>
  <si>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</si>
  <si>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</si>
  <si>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</si>
  <si>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</si>
  <si>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</si>
  <si>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</si>
  <si>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</si>
  <si>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</si>
  <si>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</si>
  <si>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</si>
  <si>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</si>
  <si>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</si>
  <si>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</si>
  <si>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</si>
  <si>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</si>
  <si>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</si>
  <si>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</si>
  <si>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</si>
  <si>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</si>
  <si>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</si>
  <si>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</si>
  <si>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</si>
  <si>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</si>
  <si>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</si>
  <si>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</si>
  <si>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</si>
  <si>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</si>
  <si>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</si>
  <si>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</si>
  <si>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</si>
  <si>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</si>
  <si>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</si>
  <si>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</si>
  <si>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</si>
  <si>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</si>
  <si>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</si>
  <si>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</si>
  <si>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</si>
  <si>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</si>
  <si>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</si>
  <si>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</si>
  <si>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</si>
  <si>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</si>
  <si>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</si>
  <si>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</si>
  <si>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</si>
  <si>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</si>
  <si>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</si>
  <si>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</si>
  <si>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</si>
  <si>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</si>
  <si>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</si>
  <si>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</si>
  <si>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</si>
  <si>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</si>
  <si>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</si>
  <si>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</si>
  <si>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</si>
  <si>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</si>
  <si>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</si>
  <si>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</si>
  <si>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</si>
  <si>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</si>
  <si>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</si>
  <si>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</si>
  <si>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</si>
  <si>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</si>
  <si>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</si>
  <si>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</si>
  <si>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</si>
  <si>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</si>
  <si>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</si>
  <si>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</si>
  <si>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</si>
  <si>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</si>
  <si>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</si>
  <si>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</si>
  <si>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</si>
  <si>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</si>
  <si>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</si>
  <si>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</si>
  <si>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</si>
  <si>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</si>
  <si>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</si>
  <si>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</si>
  <si>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</si>
  <si>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</si>
  <si>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</si>
  <si>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</si>
  <si>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</si>
  <si>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</si>
  <si>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</si>
  <si>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</si>
  <si>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</si>
  <si>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</si>
  <si>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</si>
  <si>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</si>
  <si>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</si>
  <si>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</si>
  <si>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</si>
  <si>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</si>
  <si>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</si>
  <si>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</si>
  <si>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</si>
  <si>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</si>
  <si>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</si>
  <si>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</si>
  <si>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</si>
  <si>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</si>
  <si>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</si>
  <si>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</si>
  <si>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</si>
  <si>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</si>
  <si>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</si>
  <si>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</si>
  <si>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</si>
  <si>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</si>
  <si>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</si>
  <si>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</si>
  <si>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</si>
  <si>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</si>
  <si>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</si>
  <si>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</si>
  <si>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</si>
  <si>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</si>
  <si>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</si>
  <si>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</si>
  <si>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</si>
  <si>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</si>
  <si>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</si>
  <si>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</si>
  <si>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</si>
  <si>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</si>
  <si>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</si>
  <si>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</si>
  <si>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</si>
  <si>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</si>
  <si>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</si>
  <si>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</si>
  <si>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</si>
  <si>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</si>
  <si>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</si>
  <si>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</si>
  <si>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</si>
  <si>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</si>
  <si>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</si>
  <si>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</si>
  <si>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</si>
  <si>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</si>
  <si>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</si>
  <si>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</si>
  <si>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</si>
  <si>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</si>
  <si>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</si>
  <si>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</si>
  <si>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</si>
  <si>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</si>
  <si>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</si>
  <si>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</si>
  <si>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</si>
  <si>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</si>
  <si>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</si>
  <si>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</si>
  <si>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</si>
  <si>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</si>
  <si>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</si>
  <si>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</si>
  <si>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</si>
  <si>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</si>
  <si>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</si>
  <si>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</si>
  <si>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</si>
  <si>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</si>
  <si>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</si>
  <si>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</si>
  <si>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</si>
  <si>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</si>
  <si>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</si>
  <si>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</si>
  <si>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</si>
  <si>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</si>
  <si>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</si>
  <si>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</si>
  <si>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</si>
  <si>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</si>
  <si>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</si>
  <si>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</si>
  <si>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</si>
  <si>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</si>
  <si>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</si>
  <si>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</si>
  <si>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</si>
  <si>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</si>
  <si>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</si>
  <si>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</si>
  <si>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</si>
  <si>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</si>
  <si>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</si>
  <si>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</si>
  <si>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</si>
  <si>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</si>
  <si>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</si>
  <si>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</si>
  <si>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</si>
  <si>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</si>
  <si>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</si>
  <si>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</si>
  <si>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</si>
  <si>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</si>
  <si>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</si>
  <si>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</si>
  <si>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</si>
  <si>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</si>
  <si>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</si>
  <si>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</si>
  <si>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</si>
  <si>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</si>
  <si>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</si>
  <si>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</si>
  <si>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</si>
  <si>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</si>
  <si>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</si>
  <si>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</si>
  <si>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</si>
  <si>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</si>
  <si>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</si>
  <si>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</si>
  <si>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</si>
  <si>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</si>
  <si>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</si>
  <si>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</si>
  <si>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</si>
  <si>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</si>
  <si>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</si>
  <si>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</si>
  <si>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</si>
  <si>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</si>
  <si>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</si>
  <si>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</si>
  <si>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</si>
  <si>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</si>
  <si>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</si>
  <si>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</si>
  <si>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</si>
  <si>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</si>
  <si>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</si>
  <si>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</si>
  <si>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</si>
  <si>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</si>
  <si>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</si>
  <si>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</si>
  <si>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</si>
  <si>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</si>
  <si>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</si>
  <si>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</si>
  <si>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</si>
  <si>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</si>
  <si>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</si>
  <si>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</si>
  <si>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</si>
  <si>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</si>
  <si>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</si>
  <si>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</si>
  <si>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</si>
  <si>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</si>
  <si>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</si>
  <si>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</si>
  <si>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</si>
  <si>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</si>
  <si>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</si>
  <si>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</si>
  <si>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</si>
  <si>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</si>
  <si>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</si>
  <si>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</si>
  <si>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</si>
  <si>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</si>
  <si>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</si>
  <si>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</si>
  <si>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</si>
  <si>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</si>
  <si>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</si>
  <si>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</si>
  <si>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</si>
  <si>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</si>
  <si>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</si>
  <si>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</si>
  <si>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</si>
  <si>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</si>
  <si>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</si>
  <si>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</si>
  <si>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</si>
  <si>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</si>
  <si>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</si>
  <si>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</si>
  <si>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</si>
  <si>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</si>
  <si>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</si>
  <si>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</si>
  <si>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</si>
  <si>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</si>
  <si>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</si>
  <si>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</si>
  <si>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</si>
  <si>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</si>
  <si>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</si>
  <si>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</si>
  <si>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</si>
  <si>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</si>
  <si>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</si>
  <si>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</si>
  <si>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</si>
  <si>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</si>
  <si>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</si>
  <si>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</si>
  <si>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</si>
  <si>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</si>
  <si>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</si>
  <si>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</si>
  <si>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</si>
  <si>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</si>
  <si>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</si>
  <si>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</si>
  <si>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</si>
  <si>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</si>
  <si>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</si>
  <si>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</si>
  <si>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</si>
  <si>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</si>
  <si>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</si>
  <si>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</si>
  <si>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</si>
  <si>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</si>
  <si>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</si>
  <si>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</si>
  <si>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</si>
  <si>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</si>
  <si>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</si>
  <si>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</si>
  <si>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</si>
  <si>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</si>
  <si>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</si>
  <si>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</si>
  <si>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</si>
  <si>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</si>
  <si>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</si>
  <si>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</si>
  <si>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</si>
  <si>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</si>
  <si>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</si>
  <si>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</si>
  <si>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</si>
  <si>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</si>
  <si>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</si>
  <si>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</si>
  <si>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</si>
  <si>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</si>
  <si>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</si>
  <si>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</si>
  <si>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</si>
  <si>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</si>
  <si>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</si>
  <si>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</si>
  <si>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</si>
  <si>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</si>
  <si>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</si>
  <si>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</si>
  <si>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</si>
  <si>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</si>
  <si>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</si>
  <si>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</si>
  <si>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</si>
  <si>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</si>
  <si>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</si>
  <si>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</si>
  <si>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</si>
  <si>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</si>
  <si>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</si>
  <si>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</si>
  <si>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</si>
  <si>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</si>
  <si>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</si>
  <si>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</si>
  <si>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</si>
  <si>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</si>
  <si>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</si>
  <si>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</si>
  <si>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</si>
  <si>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</si>
  <si>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</si>
  <si>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</si>
  <si>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</si>
  <si>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</si>
  <si>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</si>
  <si>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</si>
  <si>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</si>
  <si>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</si>
  <si>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</si>
  <si>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</si>
  <si>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</si>
  <si>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</si>
  <si>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</si>
  <si>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</si>
  <si>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</si>
  <si>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</si>
  <si>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</si>
  <si>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</si>
  <si>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</si>
  <si>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</si>
  <si>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</si>
  <si>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</si>
  <si>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</si>
  <si>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</si>
  <si>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</si>
  <si>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</si>
  <si>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</si>
  <si>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</si>
  <si>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</si>
  <si>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</si>
  <si>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</si>
  <si>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</si>
  <si>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</si>
  <si>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</si>
  <si>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</si>
  <si>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</si>
  <si>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</si>
  <si>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</si>
  <si>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</si>
  <si>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</si>
  <si>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</si>
  <si>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</si>
  <si>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</si>
  <si>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</si>
  <si>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</si>
  <si>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</si>
  <si>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</si>
  <si>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</si>
  <si>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</si>
  <si>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</si>
  <si>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</si>
  <si>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</si>
  <si>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</si>
  <si>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</si>
  <si>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</si>
  <si>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</si>
  <si>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</si>
  <si>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</si>
  <si>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</si>
  <si>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</si>
  <si>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</si>
  <si>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</si>
  <si>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</si>
  <si>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</si>
  <si>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</si>
  <si>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</si>
  <si>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</si>
  <si>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</si>
  <si>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</si>
  <si>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</si>
  <si>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</si>
  <si>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</si>
  <si>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</si>
  <si>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</si>
  <si>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</si>
  <si>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</si>
  <si>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</si>
  <si>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</si>
  <si>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</si>
  <si>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</si>
  <si>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</si>
  <si>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</si>
  <si>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</si>
  <si>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</si>
  <si>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</si>
  <si>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</si>
  <si>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</si>
  <si>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</si>
  <si>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</si>
  <si>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</si>
  <si>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</si>
  <si>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</si>
  <si>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</si>
  <si>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</si>
  <si>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</si>
  <si>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</si>
  <si>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</si>
  <si>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</si>
  <si>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</si>
  <si>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</si>
  <si>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</si>
  <si>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</si>
  <si>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</si>
  <si>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</si>
  <si>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</si>
  <si>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</si>
  <si>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</si>
  <si>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</si>
  <si>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</si>
  <si>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</si>
  <si>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</si>
  <si>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</si>
  <si>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</si>
  <si>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</si>
  <si>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</si>
  <si>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</si>
  <si>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</si>
  <si>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</si>
  <si>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</si>
  <si>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</si>
  <si>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</si>
  <si>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</si>
  <si>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</si>
  <si>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</si>
  <si>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</si>
  <si>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</si>
  <si>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</si>
  <si>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</si>
  <si>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</si>
  <si>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</si>
  <si>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</si>
  <si>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</si>
  <si>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</si>
  <si>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</si>
  <si>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</si>
  <si>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</si>
  <si>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</si>
  <si>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</si>
  <si>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</si>
  <si>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</si>
  <si>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</si>
  <si>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</si>
  <si>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</si>
  <si>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</si>
  <si>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</si>
  <si>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</si>
  <si>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</si>
  <si>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</si>
  <si>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</si>
  <si>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</si>
  <si>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</si>
  <si>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</si>
  <si>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</si>
  <si>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</si>
  <si>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</si>
  <si>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</si>
  <si>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</si>
  <si>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</si>
  <si>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</si>
  <si>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</si>
  <si>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</si>
  <si>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</si>
  <si>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</si>
  <si>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</si>
  <si>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</si>
  <si>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</si>
  <si>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</si>
  <si>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</si>
  <si>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</si>
  <si>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</si>
  <si>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</si>
  <si>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</si>
  <si>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</si>
  <si>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</si>
  <si>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</si>
  <si>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</si>
  <si>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</si>
  <si>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</si>
  <si>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</si>
  <si>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</si>
  <si>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</si>
  <si>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</si>
  <si>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</si>
  <si>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</si>
  <si>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</si>
  <si>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</si>
  <si>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</si>
  <si>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</si>
  <si>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</si>
  <si>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</si>
  <si>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</si>
  <si>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</si>
  <si>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</si>
  <si>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</si>
  <si>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</si>
  <si>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</si>
  <si>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</si>
  <si>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</si>
  <si>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</si>
  <si>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</si>
  <si>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</si>
  <si>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</si>
  <si>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</si>
  <si>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</si>
  <si>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</si>
  <si>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</si>
  <si>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</si>
  <si>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</si>
  <si>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</si>
  <si>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</si>
  <si>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</si>
  <si>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</si>
  <si>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</si>
  <si>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</si>
  <si>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</si>
  <si>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</si>
  <si>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</si>
  <si>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</si>
  <si>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</si>
  <si>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</si>
  <si>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</si>
  <si>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</si>
  <si>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</si>
  <si>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</si>
  <si>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</si>
  <si>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</si>
  <si>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</si>
  <si>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</si>
  <si>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</si>
  <si>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</si>
  <si>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</si>
  <si>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</si>
  <si>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</si>
  <si>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</si>
  <si>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</si>
  <si>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</si>
  <si>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</si>
  <si>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</si>
  <si>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</si>
  <si>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</si>
  <si>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</si>
  <si>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</si>
  <si>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</si>
  <si>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</si>
  <si>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</si>
  <si>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</si>
  <si>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</si>
  <si>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</si>
  <si>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</si>
  <si>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</si>
  <si>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</si>
  <si>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</si>
  <si>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</si>
  <si>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</si>
  <si>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</si>
  <si>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</si>
  <si>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</si>
  <si>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</si>
  <si>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</si>
  <si>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</si>
  <si>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</si>
  <si>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</si>
  <si>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</si>
  <si>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</si>
  <si>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</si>
  <si>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</si>
  <si>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</si>
  <si>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</si>
  <si>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</si>
  <si>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</si>
  <si>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</si>
  <si>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</si>
  <si>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</si>
  <si>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</si>
  <si>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</si>
  <si>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</si>
  <si>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</si>
  <si>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</si>
  <si>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</si>
  <si>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</si>
  <si>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</si>
  <si>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</si>
  <si>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</si>
  <si>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</si>
  <si>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</si>
  <si>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</si>
  <si>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</si>
  <si>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</si>
  <si>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</si>
  <si>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</si>
  <si>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</si>
  <si>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</si>
  <si>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</si>
  <si>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</si>
  <si>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</si>
  <si>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</si>
  <si>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</si>
  <si>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</si>
  <si>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</si>
  <si>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</si>
  <si>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</si>
  <si>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</si>
  <si>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</si>
  <si>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</si>
  <si>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</si>
  <si>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</si>
  <si>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</si>
  <si>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</si>
  <si>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</si>
  <si>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</si>
  <si>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</si>
  <si>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</si>
  <si>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</si>
  <si>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</si>
  <si>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</si>
  <si>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</si>
  <si>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</si>
  <si>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</si>
  <si>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</si>
  <si>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</si>
  <si>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</si>
  <si>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</si>
  <si>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</si>
  <si>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</si>
  <si>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</si>
  <si>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</si>
  <si>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</si>
  <si>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</si>
  <si>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</si>
  <si>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</si>
  <si>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</si>
  <si>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</si>
  <si>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</si>
  <si>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</si>
  <si>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</si>
  <si>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</si>
  <si>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</si>
  <si>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</si>
  <si>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</si>
  <si>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</si>
  <si>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</si>
  <si>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</si>
  <si>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</si>
  <si>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</si>
  <si>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</si>
  <si>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</si>
  <si>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</si>
  <si>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</si>
  <si>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</si>
  <si>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</si>
  <si>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</si>
  <si>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</si>
  <si>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</si>
  <si>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</si>
  <si>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</si>
  <si>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</si>
  <si>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</si>
  <si>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</si>
  <si>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</si>
  <si>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</si>
  <si>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</si>
  <si>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</si>
  <si>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</si>
  <si>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</si>
  <si>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</si>
  <si>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</si>
  <si>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</si>
  <si>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</si>
  <si>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</si>
  <si>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</si>
  <si>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</si>
  <si>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</si>
  <si>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</si>
  <si>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</si>
  <si>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</si>
  <si>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</si>
  <si>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</si>
  <si>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</si>
  <si>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</si>
  <si>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</si>
  <si>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</si>
  <si>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</si>
  <si>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</si>
  <si>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</si>
  <si>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</si>
  <si>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</si>
  <si>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</si>
  <si>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</si>
  <si>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</si>
  <si>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</si>
  <si>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</si>
  <si>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</si>
  <si>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</si>
  <si>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</si>
  <si>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</si>
  <si>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</si>
  <si>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</si>
  <si>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</si>
  <si>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</si>
  <si>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</si>
  <si>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</si>
  <si>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</si>
  <si>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</si>
  <si>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</si>
  <si>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</si>
  <si>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</si>
  <si>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</si>
  <si>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</si>
  <si>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</si>
  <si>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</si>
  <si>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</si>
  <si>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</si>
  <si>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</si>
  <si>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</si>
  <si>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</si>
  <si>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</si>
  <si>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</si>
  <si>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</si>
  <si>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</si>
  <si>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</si>
  <si>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</si>
  <si>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</si>
  <si>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</si>
  <si>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</si>
  <si>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</si>
  <si>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</si>
  <si>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</si>
  <si>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</si>
  <si>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</si>
  <si>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</si>
  <si>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</si>
  <si>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</si>
  <si>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</si>
  <si>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</si>
  <si>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</si>
  <si>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</si>
  <si>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</si>
  <si>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</si>
  <si>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</si>
  <si>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</si>
  <si>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</si>
  <si>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</si>
  <si>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</si>
  <si>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</si>
  <si>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</si>
  <si>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</si>
  <si>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</si>
  <si>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</si>
  <si>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</si>
  <si>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</si>
  <si>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</si>
  <si>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</si>
  <si>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</si>
  <si>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</si>
  <si>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</si>
  <si>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</si>
  <si>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</si>
  <si>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</si>
  <si>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</si>
  <si>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</si>
  <si>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</si>
  <si>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</si>
  <si>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</si>
  <si>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</si>
  <si>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</si>
  <si>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</si>
  <si>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</si>
  <si>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</si>
  <si>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</si>
  <si>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</si>
  <si>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</si>
  <si>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</si>
  <si>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</si>
  <si>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</si>
  <si>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</si>
  <si>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</si>
  <si>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</si>
  <si>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</si>
  <si>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</si>
  <si>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</si>
  <si>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</si>
  <si>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</si>
  <si>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</si>
  <si>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</si>
  <si>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</si>
  <si>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</si>
  <si>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</si>
  <si>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</si>
  <si>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</si>
  <si>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</si>
  <si>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</si>
  <si>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</si>
  <si>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</si>
  <si>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</si>
  <si>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</si>
  <si>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</si>
  <si>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</si>
  <si>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</si>
  <si>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</si>
  <si>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</si>
  <si>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</si>
  <si>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</si>
  <si>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</si>
  <si>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</si>
  <si>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</si>
  <si>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</si>
  <si>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</si>
  <si>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</si>
  <si>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</si>
  <si>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</si>
  <si>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</si>
  <si>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</si>
  <si>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</si>
  <si>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</si>
  <si>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</si>
  <si>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</si>
  <si>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</si>
  <si>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</si>
  <si>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</si>
  <si>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</si>
  <si>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</si>
  <si>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</si>
  <si>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</si>
  <si>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</si>
  <si>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</si>
  <si>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</si>
  <si>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</si>
  <si>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</si>
  <si>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</si>
  <si>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</si>
  <si>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</si>
  <si>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</si>
  <si>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</si>
  <si>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</si>
  <si>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</si>
  <si>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</si>
  <si>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</si>
  <si>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</si>
  <si>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</si>
  <si>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</si>
  <si>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</si>
  <si>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</si>
  <si>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</si>
  <si>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</si>
  <si>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</si>
  <si>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</si>
  <si>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</si>
  <si>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</si>
  <si>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</si>
  <si>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</si>
  <si>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</si>
  <si>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</si>
  <si>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</si>
  <si>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</si>
  <si>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</si>
  <si>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</si>
  <si>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</si>
  <si>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</si>
  <si>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</si>
  <si>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</si>
  <si>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</si>
  <si>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</si>
  <si>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</si>
  <si>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</si>
  <si>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</si>
  <si>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</si>
  <si>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</si>
  <si>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</si>
  <si>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</si>
  <si>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</si>
  <si>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</si>
  <si>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</si>
  <si>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</si>
  <si>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</si>
  <si>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</si>
  <si>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</si>
  <si>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</si>
  <si>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</si>
  <si>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</si>
  <si>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</si>
  <si>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</si>
  <si>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</si>
  <si>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</si>
  <si>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</si>
  <si>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</si>
  <si>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</si>
  <si>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</si>
  <si>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</si>
  <si>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</si>
  <si>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</si>
  <si>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</si>
  <si>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</si>
  <si>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</si>
  <si>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</si>
  <si>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</si>
  <si>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</si>
  <si>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</si>
  <si>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</si>
  <si>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</si>
  <si>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</si>
  <si>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</si>
  <si>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</si>
  <si>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</si>
  <si>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</si>
  <si>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</si>
  <si>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</si>
  <si>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</si>
  <si>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</si>
  <si>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</si>
  <si>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</si>
  <si>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</si>
  <si>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</si>
  <si>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</si>
  <si>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</si>
  <si>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</si>
  <si>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</si>
  <si>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</si>
  <si>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</si>
  <si>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</si>
  <si>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</si>
  <si>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</si>
  <si>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</si>
  <si>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</si>
  <si>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</si>
  <si>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</si>
  <si>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</si>
  <si>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</si>
  <si>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</si>
  <si>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</si>
  <si>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</si>
  <si>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</si>
  <si>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</si>
  <si>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</si>
  <si>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</si>
  <si>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</si>
  <si>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</si>
  <si>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</si>
  <si>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</si>
  <si>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</si>
  <si>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</si>
  <si>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</si>
  <si>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</si>
  <si>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</si>
  <si>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</si>
  <si>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</si>
  <si>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</si>
  <si>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</si>
  <si>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</si>
  <si>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</si>
  <si>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</si>
  <si>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</si>
  <si>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</si>
  <si>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</si>
  <si>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</si>
  <si>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</si>
  <si>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</si>
  <si>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</si>
  <si>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</si>
  <si>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</si>
  <si>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</si>
  <si>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</si>
  <si>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</si>
  <si>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</si>
  <si>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</si>
  <si>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</si>
  <si>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</si>
  <si>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</si>
  <si>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</si>
  <si>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</si>
  <si>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</si>
  <si>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</si>
  <si>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</si>
  <si>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</si>
  <si>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</si>
  <si>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</si>
  <si>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</si>
  <si>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</si>
  <si>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</si>
  <si>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</si>
  <si>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</si>
  <si>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</si>
  <si>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</si>
  <si>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</si>
  <si>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</si>
  <si>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</si>
  <si>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</si>
  <si>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</si>
  <si>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</si>
  <si>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</si>
  <si>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</si>
  <si>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</si>
  <si>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</si>
  <si>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</si>
  <si>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</si>
  <si>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</si>
  <si>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</si>
  <si>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</si>
  <si>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</si>
  <si>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</si>
  <si>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</si>
  <si>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</si>
  <si>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</si>
  <si>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</si>
  <si>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</si>
  <si>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</si>
  <si>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</si>
  <si>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</si>
  <si>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</si>
  <si>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</si>
  <si>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</si>
  <si>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</si>
  <si>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</si>
  <si>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</si>
  <si>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</si>
  <si>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</si>
  <si>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</si>
  <si>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</si>
  <si>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</si>
  <si>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</si>
  <si>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</si>
  <si>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</si>
  <si>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</si>
  <si>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</si>
  <si>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</si>
  <si>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</si>
  <si>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</si>
  <si>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</si>
  <si>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</si>
  <si>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</si>
  <si>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</si>
  <si>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</si>
  <si>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</si>
  <si>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</si>
  <si>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</si>
  <si>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</si>
  <si>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</si>
  <si>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</si>
  <si>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</si>
  <si>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</si>
  <si>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</si>
  <si>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</si>
  <si>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</si>
  <si>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</si>
  <si>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</si>
  <si>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</si>
  <si>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</si>
  <si>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</si>
  <si>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</si>
  <si>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</si>
  <si>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</si>
  <si>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</si>
  <si>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</si>
  <si>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</si>
  <si>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</si>
  <si>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</si>
  <si>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</si>
  <si>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</si>
  <si>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</si>
  <si>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</si>
  <si>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</si>
  <si>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</si>
  <si>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</si>
  <si>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</si>
  <si>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</si>
  <si>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</si>
  <si>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</si>
  <si>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</si>
  <si>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</si>
  <si>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</si>
  <si>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</si>
  <si>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</si>
  <si>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</si>
  <si>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</si>
  <si>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</si>
  <si>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</si>
  <si>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</si>
  <si>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</si>
  <si>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</si>
  <si>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</si>
  <si>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</si>
  <si>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</si>
  <si>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</si>
  <si>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</si>
  <si>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</si>
  <si>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</si>
  <si>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</si>
  <si>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</si>
  <si>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</si>
  <si>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</si>
  <si>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</si>
  <si>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</si>
  <si>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</si>
  <si>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</si>
  <si>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</si>
  <si>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</si>
  <si>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</si>
  <si>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</si>
  <si>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</si>
  <si>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</si>
  <si>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</si>
  <si>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</si>
  <si>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</si>
  <si>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</si>
  <si>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</si>
  <si>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</si>
  <si>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</si>
  <si>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</si>
  <si>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</si>
  <si>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</si>
  <si>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</si>
  <si>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</si>
  <si>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</si>
  <si>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</si>
  <si>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</si>
  <si>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</si>
  <si>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</si>
  <si>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</si>
  <si>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</si>
  <si>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</si>
  <si>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</si>
  <si>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</si>
  <si>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</si>
  <si>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</si>
  <si>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</si>
  <si>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</si>
  <si>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</si>
  <si>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</si>
  <si>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</si>
  <si>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</si>
  <si>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</si>
  <si>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</si>
  <si>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</si>
  <si>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</si>
  <si>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</si>
  <si>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</si>
  <si>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</si>
  <si>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</si>
  <si>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</si>
  <si>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</si>
  <si>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</si>
  <si>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</si>
  <si>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</si>
  <si>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</si>
  <si>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</si>
  <si>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</si>
  <si>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</si>
  <si>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</si>
  <si>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</si>
  <si>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</si>
  <si>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</si>
  <si>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</si>
  <si>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</si>
  <si>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</si>
  <si>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</si>
  <si>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</si>
  <si>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</si>
  <si>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</si>
  <si>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</si>
  <si>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</si>
  <si>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</si>
  <si>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</si>
  <si>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</si>
  <si>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</si>
  <si>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</si>
  <si>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</si>
  <si>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</si>
  <si>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</si>
  <si>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</si>
  <si>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</si>
  <si>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</si>
  <si>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</si>
  <si>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</si>
  <si>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</si>
  <si>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</si>
  <si>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</si>
  <si>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</si>
  <si>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</si>
  <si>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</si>
  <si>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</si>
  <si>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</si>
  <si>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</si>
  <si>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</si>
  <si>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</si>
  <si>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</si>
  <si>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</si>
  <si>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</si>
  <si>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</si>
  <si>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</si>
  <si>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</si>
  <si>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</si>
  <si>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</si>
  <si>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</si>
  <si>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</si>
  <si>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</si>
  <si>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</si>
  <si>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</si>
  <si>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</si>
  <si>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</si>
  <si>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</si>
  <si>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</si>
  <si>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</si>
  <si>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</si>
  <si>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</si>
  <si>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</si>
  <si>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</si>
  <si>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</si>
  <si>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</si>
  <si>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</si>
  <si>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</si>
  <si>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</si>
  <si>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</si>
  <si>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</si>
  <si>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</si>
  <si>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</si>
  <si>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</si>
  <si>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</si>
  <si>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</si>
  <si>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</si>
  <si>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</si>
  <si>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</si>
  <si>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</si>
  <si>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</si>
  <si>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</si>
  <si>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</si>
  <si>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</si>
  <si>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</si>
  <si>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</si>
  <si>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</si>
  <si>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</si>
  <si>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</si>
  <si>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</si>
  <si>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</si>
  <si>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</si>
  <si>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</si>
  <si>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</si>
  <si>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</si>
  <si>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</si>
  <si>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</si>
  <si>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</si>
  <si>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</si>
  <si>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</si>
  <si>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</si>
  <si>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</si>
  <si>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</si>
  <si>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</si>
  <si>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</si>
  <si>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</si>
  <si>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</si>
  <si>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</si>
  <si>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</si>
  <si>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</si>
  <si>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</si>
  <si>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</si>
  <si>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</si>
  <si>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</si>
  <si>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</si>
  <si>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</si>
  <si>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</si>
  <si>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</si>
  <si>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</si>
  <si>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</si>
  <si>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</si>
  <si>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</si>
  <si>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</si>
  <si>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</si>
  <si>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</si>
  <si>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</si>
  <si>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</si>
  <si>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</si>
  <si>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</si>
  <si>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</si>
  <si>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</si>
  <si>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</si>
  <si>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</si>
  <si>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</si>
  <si>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</si>
  <si>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</si>
  <si>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</si>
  <si>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</si>
  <si>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</si>
  <si>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</si>
  <si>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</si>
  <si>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</si>
  <si>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</si>
  <si>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</si>
  <si>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</si>
  <si>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</si>
  <si>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</si>
  <si>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</si>
  <si>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</si>
  <si>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</si>
  <si>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</si>
  <si>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</si>
  <si>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</si>
  <si>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</si>
  <si>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</si>
  <si>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</si>
  <si>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</si>
  <si>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</si>
  <si>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</si>
  <si>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</si>
  <si>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</si>
  <si>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</si>
  <si>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</si>
  <si>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</si>
  <si>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</si>
  <si>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</si>
  <si>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</si>
  <si>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</si>
  <si>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</si>
  <si>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</si>
  <si>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</si>
  <si>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</si>
  <si>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</si>
  <si>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</si>
  <si>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</si>
  <si>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</si>
  <si>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</si>
  <si>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</si>
  <si>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</si>
  <si>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</si>
  <si>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</si>
  <si>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</si>
  <si>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</si>
  <si>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</si>
  <si>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</si>
  <si>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</si>
  <si>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</si>
  <si>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</si>
  <si>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</si>
  <si>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</si>
  <si>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</si>
  <si>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</si>
  <si>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</si>
  <si>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</si>
  <si>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</si>
  <si>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</si>
  <si>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</si>
  <si>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</si>
  <si>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</si>
  <si>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</si>
  <si>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</si>
  <si>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</si>
  <si>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</si>
  <si>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</si>
  <si>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</si>
  <si>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</si>
  <si>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</si>
  <si>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</si>
  <si>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</si>
  <si>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</si>
  <si>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</si>
  <si>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</si>
  <si>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</si>
  <si>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</si>
  <si>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</si>
  <si>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</si>
  <si>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</si>
  <si>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</si>
  <si>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</si>
  <si>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</si>
  <si>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</si>
  <si>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</si>
  <si>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</si>
  <si>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</si>
  <si>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</si>
  <si>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</si>
  <si>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</si>
  <si>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</si>
  <si>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</si>
  <si>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</si>
  <si>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</si>
  <si>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</si>
  <si>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</si>
  <si>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</si>
  <si>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</si>
  <si>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</si>
  <si>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</si>
  <si>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</si>
  <si>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</si>
  <si>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</si>
  <si>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</si>
  <si>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</si>
  <si>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</si>
  <si>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</si>
  <si>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</si>
  <si>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</si>
  <si>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</si>
  <si>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</si>
  <si>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</si>
  <si>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</si>
  <si>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</si>
  <si>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</si>
  <si>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</si>
  <si>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</si>
  <si>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</si>
  <si>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</si>
  <si>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</si>
  <si>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</si>
  <si>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</si>
  <si>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</si>
  <si>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</si>
  <si>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</si>
  <si>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</si>
  <si>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</si>
  <si>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</si>
  <si>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</si>
  <si>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</si>
  <si>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</si>
  <si>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</si>
  <si>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</si>
  <si>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</si>
  <si>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</si>
  <si>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</si>
  <si>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</si>
  <si>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</si>
  <si>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</si>
  <si>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</si>
  <si>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</si>
  <si>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</si>
  <si>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</si>
  <si>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</si>
  <si>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</si>
  <si>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</si>
  <si>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</si>
  <si>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</si>
  <si>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</si>
  <si>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</si>
  <si>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</si>
  <si>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</si>
  <si>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</si>
  <si>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</si>
  <si>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</si>
  <si>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</si>
  <si>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</si>
  <si>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</si>
  <si>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</si>
  <si>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</si>
  <si>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</si>
  <si>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</si>
  <si>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</si>
  <si>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</si>
  <si>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</si>
  <si>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</si>
  <si>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</si>
  <si>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</si>
  <si>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</si>
  <si>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</si>
  <si>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</si>
  <si>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</si>
  <si>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</si>
  <si>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</si>
  <si>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</si>
  <si>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</si>
  <si>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</si>
  <si>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</si>
  <si>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</si>
  <si>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</si>
  <si>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</si>
  <si>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</si>
  <si>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</si>
  <si>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</si>
  <si>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</si>
  <si>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</si>
  <si>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</si>
  <si>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</si>
  <si>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</si>
  <si>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</si>
  <si>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</si>
  <si>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</si>
  <si>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</si>
  <si>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</si>
  <si>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</si>
  <si>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</si>
  <si>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</si>
  <si>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</si>
  <si>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</si>
  <si>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</si>
  <si>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</si>
  <si>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</si>
  <si>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</si>
  <si>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</si>
  <si>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</si>
  <si>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</si>
  <si>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</si>
  <si>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</si>
  <si>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</si>
  <si>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</si>
  <si>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</si>
  <si>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</si>
  <si>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</si>
  <si>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</si>
  <si>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</si>
  <si>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</si>
  <si>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</si>
  <si>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</si>
  <si>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</si>
  <si>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</si>
  <si>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</si>
  <si>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</si>
  <si>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</si>
  <si>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</si>
  <si>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</si>
  <si>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</si>
  <si>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</si>
  <si>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</si>
  <si>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</si>
  <si>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</si>
  <si>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</si>
  <si>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</si>
  <si>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</si>
  <si>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</si>
  <si>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</si>
  <si>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</si>
  <si>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</si>
  <si>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</si>
  <si>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</si>
  <si>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</si>
  <si>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</si>
  <si>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</si>
  <si>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</si>
  <si>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</si>
  <si>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</si>
  <si>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</si>
  <si>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</si>
  <si>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</si>
  <si>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</si>
  <si>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</si>
  <si>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</si>
  <si>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</si>
  <si>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</si>
  <si>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</si>
  <si>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</si>
  <si>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</si>
  <si>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</si>
  <si>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</si>
  <si>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</si>
  <si>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</si>
  <si>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</si>
  <si>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</si>
  <si>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</si>
  <si>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</si>
  <si>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</si>
  <si>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</si>
  <si>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</si>
  <si>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</si>
  <si>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</si>
  <si>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</si>
  <si>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</si>
  <si>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</si>
  <si>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</si>
  <si>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</si>
  <si>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</si>
  <si>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</si>
  <si>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</si>
  <si>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</si>
  <si>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</si>
  <si>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</si>
  <si>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</si>
  <si>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</si>
  <si>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</si>
  <si>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</si>
  <si>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</si>
  <si>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</si>
  <si>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</si>
  <si>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</si>
  <si>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</si>
  <si>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</si>
  <si>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</si>
  <si>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</si>
  <si>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</si>
  <si>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</si>
  <si>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</si>
  <si>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</si>
  <si>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</si>
  <si>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</si>
  <si>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</si>
  <si>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</si>
  <si>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</si>
  <si>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</si>
  <si>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</si>
  <si>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</si>
  <si>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</si>
  <si>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</si>
  <si>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</si>
  <si>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</si>
  <si>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</si>
  <si>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</si>
  <si>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</si>
  <si>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</si>
  <si>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</si>
  <si>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</si>
  <si>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</si>
  <si>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</si>
  <si>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</si>
  <si>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</si>
  <si>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</si>
  <si>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</si>
  <si>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</si>
  <si>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</si>
  <si>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</si>
  <si>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</si>
  <si>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</si>
  <si>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</si>
  <si>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</si>
  <si>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</si>
  <si>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</si>
  <si>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</si>
  <si>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</si>
  <si>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</si>
  <si>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</si>
  <si>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</si>
  <si>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</si>
  <si>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</si>
  <si>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</si>
  <si>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</si>
  <si>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</si>
  <si>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</si>
  <si>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</si>
  <si>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</si>
  <si>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</si>
  <si>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</si>
  <si>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</si>
  <si>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</si>
  <si>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</si>
  <si>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</si>
  <si>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</si>
  <si>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</si>
  <si>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</si>
  <si>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</si>
  <si>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</si>
  <si>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</si>
  <si>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</si>
  <si>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</si>
  <si>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</si>
  <si>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</si>
  <si>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</si>
  <si>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</si>
  <si>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</si>
  <si>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</si>
  <si>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</si>
  <si>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</si>
  <si>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</si>
  <si>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</si>
  <si>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</si>
  <si>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</si>
  <si>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</si>
  <si>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</si>
  <si>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</si>
  <si>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</si>
  <si>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</si>
  <si>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</si>
  <si>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</si>
  <si>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</si>
  <si>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</si>
  <si>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</si>
  <si>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</si>
  <si>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</si>
  <si>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</si>
  <si>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</si>
  <si>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</si>
  <si>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</si>
  <si>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</si>
  <si>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</si>
  <si>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</si>
  <si>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</si>
  <si>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</si>
  <si>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</si>
  <si>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</si>
  <si>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</si>
  <si>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</si>
  <si>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</si>
  <si>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</si>
  <si>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</si>
  <si>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</si>
  <si>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</si>
  <si>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</si>
  <si>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</si>
  <si>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</si>
  <si>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</si>
  <si>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</si>
  <si>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</si>
  <si>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</si>
  <si>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</si>
  <si>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</si>
  <si>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</si>
  <si>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</si>
  <si>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</si>
  <si>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</si>
  <si>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</si>
  <si>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</si>
  <si>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</si>
  <si>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</si>
  <si>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</si>
  <si>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</si>
  <si>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</si>
  <si>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</si>
  <si>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</si>
  <si>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</si>
  <si>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</si>
  <si>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</si>
  <si>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</si>
  <si>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</si>
  <si>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</si>
  <si>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</si>
  <si>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</si>
  <si>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</si>
  <si>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</si>
  <si>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</si>
  <si>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</si>
  <si>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</si>
  <si>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</si>
  <si>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</si>
  <si>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</si>
  <si>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</si>
  <si>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</si>
  <si>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</si>
  <si>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</si>
  <si>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</si>
  <si>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</si>
  <si>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</si>
  <si>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</si>
  <si>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</si>
  <si>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</si>
  <si>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</si>
  <si>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</si>
  <si>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</si>
  <si>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</si>
  <si>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</si>
  <si>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</si>
  <si>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</si>
  <si>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</si>
  <si>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</si>
  <si>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</si>
  <si>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</si>
  <si>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</si>
  <si>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</si>
  <si>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</si>
  <si>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</si>
  <si>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</si>
  <si>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</si>
  <si>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</si>
  <si>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</si>
  <si>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</si>
  <si>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</si>
  <si>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</si>
  <si>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</si>
  <si>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</si>
  <si>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</si>
  <si>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</si>
  <si>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</si>
  <si>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</si>
  <si>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</si>
  <si>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</si>
  <si>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</si>
  <si>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</si>
  <si>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</si>
  <si>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</si>
  <si>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</si>
  <si>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</si>
  <si>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</si>
  <si>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</si>
  <si>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</si>
  <si>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</si>
  <si>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</si>
  <si>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</si>
  <si>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</si>
  <si>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</si>
  <si>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</si>
  <si>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</si>
  <si>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</si>
  <si>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</si>
  <si>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</si>
  <si>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</si>
  <si>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</si>
  <si>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</si>
  <si>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</si>
  <si>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</si>
  <si>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</si>
  <si>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</si>
  <si>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</si>
  <si>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</si>
  <si>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</si>
  <si>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</si>
  <si>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</si>
  <si>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</si>
  <si>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</si>
  <si>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</si>
  <si>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</si>
  <si>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</si>
  <si>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</si>
  <si>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</si>
  <si>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</si>
  <si>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</si>
  <si>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</si>
  <si>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</si>
  <si>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</si>
  <si>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</si>
  <si>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</si>
  <si>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</si>
  <si>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</si>
  <si>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</si>
  <si>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</si>
  <si>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</si>
  <si>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</si>
  <si>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</si>
  <si>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</si>
  <si>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</si>
  <si>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</si>
  <si>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</si>
  <si>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</si>
  <si>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</si>
  <si>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</si>
  <si>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</si>
  <si>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</si>
  <si>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</si>
  <si>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</si>
  <si>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</si>
  <si>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</si>
  <si>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</si>
  <si>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</si>
  <si>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</si>
  <si>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</si>
  <si>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</si>
  <si>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</si>
  <si>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</si>
  <si>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</si>
  <si>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</si>
  <si>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</si>
  <si>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</si>
  <si>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</si>
  <si>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</si>
  <si>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</si>
  <si>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</si>
  <si>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</si>
  <si>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</si>
  <si>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</si>
  <si>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</si>
  <si>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</si>
  <si>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</si>
  <si>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</si>
  <si>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</si>
  <si>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</si>
  <si>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</si>
  <si>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</si>
  <si>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</si>
  <si>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</si>
  <si>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</si>
  <si>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</si>
  <si>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</si>
  <si>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</si>
  <si>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</si>
  <si>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</si>
  <si>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</si>
  <si>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</si>
  <si>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</si>
  <si>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</si>
  <si>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</si>
  <si>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</si>
  <si>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</si>
  <si>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</si>
  <si>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</si>
  <si>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</si>
  <si>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</si>
  <si>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</si>
  <si>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</si>
  <si>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</si>
  <si>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</si>
  <si>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</si>
  <si>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</si>
  <si>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</si>
  <si>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</si>
  <si>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</si>
  <si>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</si>
  <si>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</si>
  <si>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</si>
  <si>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</si>
  <si>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</si>
  <si>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</si>
  <si>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</si>
  <si>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</si>
  <si>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</si>
  <si>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</si>
  <si>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</si>
  <si>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</si>
  <si>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</si>
  <si>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</si>
  <si>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</si>
  <si>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</si>
  <si>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</si>
  <si>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</si>
  <si>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</si>
  <si>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</si>
  <si>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</si>
  <si>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</si>
  <si>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</si>
  <si>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</si>
  <si>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</si>
  <si>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</si>
  <si>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</si>
  <si>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</si>
  <si>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</si>
  <si>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</si>
  <si>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</si>
  <si>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</si>
  <si>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</si>
  <si>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</si>
  <si>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</si>
  <si>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</si>
  <si>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</si>
  <si>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</si>
  <si>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</si>
  <si>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</si>
  <si>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</si>
  <si>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</si>
  <si>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</si>
  <si>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</si>
  <si>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</si>
  <si>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</si>
  <si>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</si>
  <si>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</si>
  <si>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</si>
  <si>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</si>
  <si>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</si>
  <si>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</si>
  <si>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</si>
  <si>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</si>
  <si>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</si>
  <si>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</si>
  <si>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</si>
  <si>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</si>
  <si>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</si>
  <si>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</si>
  <si>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</si>
  <si>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</si>
  <si>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</si>
  <si>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</si>
  <si>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</si>
  <si>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</si>
  <si>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</si>
  <si>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</si>
  <si>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</si>
  <si>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</si>
  <si>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</si>
  <si>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</si>
  <si>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</si>
  <si>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</si>
  <si>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</si>
  <si>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</si>
  <si>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</si>
  <si>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</si>
  <si>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</si>
  <si>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</si>
  <si>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</si>
  <si>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</si>
  <si>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</si>
  <si>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</si>
  <si>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</si>
  <si>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</si>
  <si>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</si>
  <si>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</si>
  <si>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</si>
  <si>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</si>
  <si>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</si>
  <si>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</si>
  <si>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</si>
  <si>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</si>
  <si>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</si>
  <si>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</si>
  <si>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</si>
  <si>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</si>
  <si>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</si>
  <si>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</si>
  <si>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</si>
  <si>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</si>
  <si>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</si>
  <si>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</si>
  <si>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</si>
  <si>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</si>
  <si>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</si>
  <si>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</si>
  <si>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</si>
  <si>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</si>
  <si>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</si>
  <si>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</si>
  <si>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</si>
  <si>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</si>
  <si>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</si>
  <si>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</si>
  <si>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</si>
  <si>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</si>
  <si>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</si>
  <si>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</si>
  <si>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</si>
  <si>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</si>
  <si>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</si>
  <si>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</si>
  <si>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</si>
  <si>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</si>
  <si>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</si>
  <si>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</si>
  <si>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</si>
  <si>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</si>
  <si>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</si>
  <si>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</si>
  <si>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</si>
  <si>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</si>
  <si>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</si>
  <si>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</si>
  <si>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</si>
  <si>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</si>
  <si>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</si>
  <si>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</si>
  <si>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</si>
  <si>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</si>
  <si>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</si>
  <si>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</si>
  <si>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</si>
  <si>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</si>
  <si>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</si>
  <si>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</si>
  <si>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</si>
  <si>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</si>
  <si>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</si>
  <si>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</si>
  <si>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</si>
  <si>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</si>
  <si>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</si>
  <si>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</si>
  <si>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</si>
  <si>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</si>
  <si>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</si>
  <si>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</si>
  <si>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</si>
  <si>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</si>
  <si>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</si>
  <si>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</si>
  <si>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</si>
  <si>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</si>
  <si>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</si>
  <si>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</si>
  <si>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</si>
  <si>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</si>
  <si>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</si>
  <si>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</si>
  <si>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</si>
  <si>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</si>
  <si>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</si>
  <si>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</si>
  <si>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</si>
  <si>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</si>
  <si>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</si>
  <si>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</si>
  <si>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</si>
  <si>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</si>
  <si>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</si>
  <si>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</si>
  <si>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</si>
  <si>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</si>
  <si>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</si>
  <si>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</si>
  <si>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</si>
  <si>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</si>
  <si>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</si>
  <si>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</si>
  <si>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</si>
  <si>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</si>
  <si>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</si>
  <si>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</si>
  <si>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</si>
  <si>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</si>
  <si>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</si>
  <si>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</si>
  <si>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</si>
  <si>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</si>
  <si>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</si>
  <si>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</si>
  <si>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</si>
  <si>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</si>
  <si>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</si>
  <si>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</si>
  <si>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</si>
  <si>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</si>
  <si>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</si>
  <si>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</si>
  <si>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</si>
  <si>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</si>
  <si>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</si>
  <si>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</si>
  <si>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</si>
  <si>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</si>
  <si>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</si>
  <si>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</si>
  <si>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</si>
  <si>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</si>
  <si>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</si>
  <si>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</si>
  <si>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</si>
  <si>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</si>
  <si>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</si>
  <si>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</si>
  <si>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</si>
  <si>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</si>
  <si>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</si>
  <si>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</si>
  <si>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</si>
  <si>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</si>
  <si>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</si>
  <si>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</si>
  <si>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</si>
  <si>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</si>
  <si>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</si>
  <si>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</si>
  <si>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</si>
  <si>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</si>
  <si>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</si>
  <si>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</si>
  <si>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</si>
  <si>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</si>
  <si>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</si>
  <si>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</si>
  <si>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</si>
  <si>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</si>
  <si>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</si>
  <si>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</si>
  <si>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</si>
  <si>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</si>
  <si>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</si>
  <si>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</si>
  <si>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</si>
  <si>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</si>
  <si>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</si>
  <si>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</si>
  <si>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</si>
  <si>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</si>
  <si>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</si>
  <si>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</si>
  <si>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</si>
  <si>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</si>
  <si>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</si>
  <si>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</si>
  <si>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</si>
  <si>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</si>
  <si>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</si>
  <si>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</si>
  <si>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</si>
  <si>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</si>
  <si>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</si>
  <si>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</si>
  <si>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</si>
  <si>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</si>
  <si>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</si>
  <si>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</si>
  <si>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</si>
  <si>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</si>
  <si>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</si>
  <si>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</si>
  <si>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</si>
  <si>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</si>
  <si>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</si>
  <si>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</si>
  <si>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</si>
  <si>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</si>
  <si>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</si>
  <si>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</si>
  <si>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</si>
  <si>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</si>
  <si>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</si>
  <si>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</si>
  <si>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</si>
  <si>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</si>
  <si>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</si>
  <si>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</si>
  <si>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</si>
  <si>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</si>
  <si>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</si>
  <si>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</si>
  <si>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</si>
  <si>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</si>
  <si>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</si>
  <si>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</si>
  <si>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</si>
  <si>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</si>
  <si>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</si>
  <si>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</si>
  <si>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</si>
  <si>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</si>
  <si>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</si>
  <si>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</si>
  <si>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</si>
  <si>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</si>
  <si>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</si>
  <si>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</si>
  <si>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</si>
  <si>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</si>
  <si>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</si>
  <si>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</si>
  <si>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</si>
  <si>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</si>
  <si>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</si>
  <si>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</si>
  <si>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</si>
  <si>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</si>
  <si>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</si>
  <si>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</si>
  <si>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</si>
  <si>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</si>
  <si>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</si>
  <si>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</si>
  <si>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</si>
  <si>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</si>
  <si>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</si>
  <si>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</si>
  <si>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</si>
  <si>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</si>
  <si>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</si>
  <si>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</si>
  <si>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</si>
  <si>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</si>
  <si>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</si>
  <si>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</si>
  <si>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</si>
  <si>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</si>
  <si>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</si>
  <si>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</si>
  <si>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</si>
  <si>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</si>
  <si>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</si>
  <si>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</si>
  <si>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</si>
  <si>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</si>
  <si>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</si>
  <si>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</si>
  <si>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</si>
  <si>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</si>
  <si>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</si>
  <si>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</si>
  <si>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</si>
  <si>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</si>
  <si>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</si>
  <si>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</si>
  <si>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</si>
  <si>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</si>
  <si>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</si>
  <si>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</si>
  <si>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</si>
  <si>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</si>
  <si>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</si>
  <si>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</si>
  <si>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</si>
  <si>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</si>
  <si>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</si>
  <si>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</si>
  <si>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</si>
  <si>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</si>
  <si>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</si>
  <si>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</si>
  <si>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</si>
  <si>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</si>
  <si>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</si>
  <si>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</si>
  <si>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</si>
  <si>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</si>
  <si>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</si>
  <si>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</si>
  <si>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</si>
  <si>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</si>
  <si>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</si>
  <si>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</si>
  <si>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</si>
  <si>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</si>
  <si>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</si>
  <si>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</si>
  <si>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</si>
  <si>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</si>
  <si>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</si>
  <si>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</si>
  <si>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</si>
  <si>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</si>
  <si>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</si>
  <si>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</si>
  <si>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</si>
  <si>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</si>
  <si>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</si>
  <si>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</si>
  <si>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</si>
  <si>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</si>
  <si>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</si>
  <si>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</si>
  <si>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</si>
  <si>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</si>
  <si>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</si>
  <si>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</si>
  <si>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</si>
  <si>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</si>
  <si>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</si>
  <si>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</si>
  <si>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</si>
  <si>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</si>
  <si>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</si>
  <si>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</si>
  <si>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</si>
  <si>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</si>
  <si>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</si>
  <si>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</si>
  <si>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</si>
  <si>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</si>
  <si>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</si>
  <si>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</si>
  <si>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</si>
  <si>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</si>
  <si>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</si>
  <si>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</si>
  <si>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</si>
  <si>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</si>
  <si>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</si>
  <si>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</si>
  <si>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</si>
  <si>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</si>
  <si>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</si>
  <si>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</si>
  <si>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</si>
  <si>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</si>
  <si>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</si>
  <si>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</si>
  <si>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</si>
  <si>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</si>
  <si>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</si>
  <si>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</si>
  <si>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</si>
  <si>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</si>
  <si>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</si>
  <si>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</si>
  <si>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</si>
  <si>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</si>
  <si>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</si>
  <si>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</si>
  <si>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</si>
  <si>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</si>
  <si>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</si>
  <si>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</si>
  <si>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</si>
  <si>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</si>
  <si>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</si>
  <si>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</si>
  <si>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</si>
  <si>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</si>
  <si>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</si>
  <si>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</si>
  <si>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</si>
  <si>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</si>
  <si>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</si>
  <si>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</si>
  <si>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</si>
  <si>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</si>
  <si>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</si>
  <si>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</si>
  <si>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</si>
  <si>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</si>
  <si>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</si>
  <si>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</si>
  <si>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</si>
  <si>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</si>
  <si>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</si>
  <si>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</si>
  <si>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</si>
  <si>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</si>
  <si>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</si>
  <si>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</si>
  <si>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</si>
  <si>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</si>
  <si>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</si>
  <si>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</si>
  <si>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</si>
  <si>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</si>
  <si>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</si>
  <si>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</si>
  <si>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</si>
  <si>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</si>
  <si>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</si>
  <si>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</si>
  <si>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</si>
  <si>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</si>
  <si>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</si>
  <si>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</si>
  <si>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</si>
  <si>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</si>
  <si>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</si>
  <si>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</si>
  <si>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</si>
  <si>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</si>
  <si>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</si>
  <si>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</si>
  <si>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</si>
  <si>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</si>
  <si>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</si>
  <si>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</si>
  <si>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</si>
  <si>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</si>
  <si>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</si>
  <si>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</si>
  <si>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</si>
  <si>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</si>
  <si>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</si>
  <si>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</si>
  <si>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</si>
  <si>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</si>
  <si>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</si>
  <si>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</si>
  <si>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</si>
  <si>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</si>
  <si>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</si>
  <si>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</si>
  <si>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</si>
  <si>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</si>
  <si>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</si>
  <si>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</si>
  <si>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</si>
  <si>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</si>
  <si>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</si>
  <si>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</si>
  <si>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</si>
  <si>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</si>
  <si>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</si>
  <si>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</si>
  <si>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</si>
  <si>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</si>
  <si>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</si>
  <si>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</si>
  <si>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</si>
  <si>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</si>
  <si>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</si>
  <si>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</si>
  <si>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</si>
  <si>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</si>
  <si>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</si>
  <si>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</si>
  <si>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</si>
  <si>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</si>
  <si>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</si>
  <si>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</si>
  <si>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</si>
  <si>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</si>
  <si>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</si>
  <si>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</si>
  <si>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</si>
  <si>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</si>
  <si>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</si>
  <si>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</si>
  <si>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</si>
  <si>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</si>
  <si>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</si>
  <si>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</si>
  <si>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</si>
  <si>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</si>
  <si>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</si>
  <si>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</si>
  <si>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</si>
  <si>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</si>
  <si>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</si>
  <si>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</si>
  <si>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</si>
  <si>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</si>
  <si>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</si>
  <si>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</si>
  <si>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</si>
  <si>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</si>
  <si>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</si>
  <si>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</si>
  <si>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</si>
  <si>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</si>
  <si>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</si>
  <si>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</si>
  <si>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</si>
  <si>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</si>
  <si>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</si>
  <si>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</si>
  <si>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</si>
  <si>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</si>
  <si>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</si>
  <si>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</si>
  <si>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</si>
  <si>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</si>
  <si>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</si>
  <si>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</si>
  <si>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</si>
  <si>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</si>
  <si>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</si>
  <si>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</si>
  <si>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</si>
  <si>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</si>
  <si>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</si>
  <si>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</si>
  <si>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</si>
  <si>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</si>
  <si>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</si>
  <si>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</si>
  <si>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</si>
  <si>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</si>
  <si>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</si>
  <si>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</si>
  <si>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</si>
  <si>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</si>
  <si>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</si>
  <si>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</si>
  <si>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</si>
  <si>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</si>
  <si>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</si>
  <si>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</si>
  <si>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</si>
  <si>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</si>
  <si>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</si>
  <si>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</si>
  <si>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</si>
  <si>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</si>
  <si>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</si>
  <si>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</si>
  <si>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</si>
  <si>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</si>
  <si>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</si>
  <si>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</si>
  <si>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</si>
  <si>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</si>
  <si>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</si>
  <si>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</si>
  <si>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</si>
  <si>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</si>
  <si>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</si>
  <si>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</si>
  <si>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</si>
  <si>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</si>
  <si>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</si>
  <si>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</si>
  <si>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</si>
  <si>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</si>
  <si>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</si>
  <si>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</si>
  <si>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</si>
  <si>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</si>
  <si>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</si>
  <si>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</si>
  <si>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</si>
  <si>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</si>
  <si>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</si>
  <si>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</si>
  <si>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</si>
  <si>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</si>
  <si>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</si>
  <si>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</si>
  <si>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</si>
  <si>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</si>
  <si>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</si>
  <si>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</si>
  <si>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</si>
  <si>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</si>
  <si>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</si>
  <si>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</si>
  <si>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</si>
  <si>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</si>
  <si>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</si>
  <si>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</si>
  <si>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</si>
  <si>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</si>
  <si>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</si>
  <si>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</si>
  <si>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</si>
  <si>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</si>
  <si>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</si>
  <si>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</si>
  <si>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</si>
  <si>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</si>
  <si>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</si>
  <si>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</si>
  <si>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</si>
  <si>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</si>
  <si>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</si>
  <si>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</si>
  <si>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</si>
  <si>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</si>
  <si>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</si>
  <si>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</si>
  <si>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</si>
  <si>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</si>
  <si>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</si>
  <si>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</si>
  <si>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</si>
  <si>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</si>
  <si>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</si>
  <si>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</si>
  <si>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</si>
  <si>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</si>
  <si>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</si>
  <si>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</si>
  <si>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</si>
  <si>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</si>
  <si>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</si>
  <si>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</si>
  <si>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</si>
  <si>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</si>
  <si>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</si>
  <si>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</si>
  <si>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</si>
  <si>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</si>
  <si>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</si>
  <si>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</si>
  <si>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</si>
  <si>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</si>
  <si>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</si>
  <si>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</si>
  <si>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</si>
  <si>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</si>
  <si>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</si>
  <si>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</si>
  <si>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</si>
  <si>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</si>
  <si>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</si>
  <si>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</si>
  <si>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</si>
  <si>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</si>
  <si>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</si>
  <si>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</si>
  <si>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</si>
  <si>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</si>
  <si>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</si>
  <si>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</si>
  <si>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</si>
  <si>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</si>
  <si>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</si>
  <si>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</si>
  <si>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</si>
  <si>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</si>
  <si>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</si>
  <si>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</si>
  <si>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</si>
  <si>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</si>
  <si>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</si>
  <si>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</si>
  <si>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</si>
  <si>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</si>
  <si>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</si>
  <si>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</si>
  <si>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</si>
  <si>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</si>
  <si>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</si>
  <si>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</si>
  <si>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</si>
  <si>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</si>
  <si>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</si>
  <si>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</si>
  <si>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</si>
  <si>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</si>
  <si>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</si>
  <si>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</si>
  <si>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</si>
  <si>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</si>
  <si>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</si>
  <si>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</si>
  <si>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</si>
  <si>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</si>
  <si>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</si>
  <si>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</si>
  <si>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</si>
  <si>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</si>
  <si>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</si>
  <si>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</si>
  <si>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</si>
  <si>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</si>
  <si>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</si>
  <si>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</si>
  <si>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</si>
  <si>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</si>
  <si>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</si>
  <si>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</si>
  <si>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</si>
  <si>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</si>
  <si>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</si>
  <si>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</si>
  <si>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</si>
  <si>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</si>
  <si>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</si>
  <si>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</si>
  <si>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</si>
  <si>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</si>
  <si>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</si>
  <si>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</si>
  <si>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</si>
  <si>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</si>
  <si>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</si>
  <si>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</si>
  <si>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</si>
  <si>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</si>
  <si>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</si>
  <si>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</si>
  <si>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</si>
  <si>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</si>
  <si>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</si>
  <si>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</si>
  <si>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</si>
  <si>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</si>
  <si>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</si>
  <si>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</si>
  <si>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</si>
  <si>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</si>
  <si>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</si>
  <si>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</si>
  <si>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</si>
  <si>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</si>
  <si>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</si>
  <si>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</si>
  <si>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</si>
  <si>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</si>
  <si>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</si>
  <si>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</si>
  <si>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</si>
  <si>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</si>
  <si>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</si>
  <si>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</si>
  <si>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</si>
  <si>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</si>
  <si>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</si>
  <si>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</si>
  <si>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</si>
  <si>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</si>
  <si>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</si>
  <si>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</si>
  <si>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</si>
  <si>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</si>
  <si>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</si>
  <si>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</si>
  <si>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</si>
  <si>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</si>
  <si>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</si>
  <si>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</si>
  <si>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</si>
  <si>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</si>
  <si>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</si>
  <si>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</si>
  <si>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</si>
  <si>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</si>
  <si>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</si>
  <si>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</si>
  <si>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</si>
  <si>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</si>
  <si>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</si>
  <si>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</si>
  <si>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</si>
  <si>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</si>
  <si>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</si>
  <si>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</si>
  <si>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</si>
  <si>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</si>
  <si>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</si>
  <si>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</si>
  <si>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</si>
  <si>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</si>
  <si>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</si>
  <si>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</si>
  <si>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</si>
  <si>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</si>
  <si>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</si>
  <si>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</si>
  <si>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</si>
  <si>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</si>
  <si>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</si>
  <si>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</si>
  <si>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</si>
  <si>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</si>
  <si>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</si>
  <si>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</si>
  <si>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</si>
  <si>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</si>
  <si>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</si>
  <si>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</si>
  <si>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</si>
  <si>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</si>
  <si>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</si>
  <si>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</si>
  <si>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</si>
  <si>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</si>
  <si>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</si>
  <si>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</si>
  <si>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</si>
  <si>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</si>
  <si>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</si>
  <si>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</si>
  <si>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</si>
  <si>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</si>
  <si>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</si>
  <si>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</si>
  <si>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</si>
  <si>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</si>
  <si>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</si>
  <si>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</si>
  <si>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</si>
  <si>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</si>
  <si>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</si>
  <si>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</si>
  <si>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</si>
  <si>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</si>
  <si>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</si>
  <si>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</si>
  <si>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</si>
  <si>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</si>
  <si>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</si>
  <si>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</si>
  <si>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</si>
  <si>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</si>
  <si>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</si>
  <si>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</si>
  <si>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</si>
  <si>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</si>
  <si>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</si>
  <si>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</si>
  <si>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</si>
  <si>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</si>
  <si>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</si>
  <si>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</si>
  <si>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</si>
  <si>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</si>
  <si>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</si>
  <si>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</si>
  <si>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</si>
  <si>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</si>
  <si>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</si>
  <si>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</si>
  <si>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</si>
  <si>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</si>
  <si>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</si>
  <si>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</si>
  <si>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</si>
  <si>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</si>
  <si>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</si>
  <si>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</si>
  <si>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</si>
  <si>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</si>
  <si>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</si>
  <si>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</si>
  <si>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</si>
  <si>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</si>
  <si>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</si>
  <si>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</si>
  <si>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</si>
  <si>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</si>
  <si>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</si>
  <si>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</si>
  <si>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</si>
  <si>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</si>
  <si>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</si>
  <si>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</si>
  <si>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</si>
  <si>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</si>
  <si>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</si>
  <si>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</si>
  <si>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</si>
  <si>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</si>
  <si>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</si>
  <si>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</si>
  <si>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</si>
  <si>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</si>
  <si>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</si>
  <si>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</si>
  <si>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</si>
  <si>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</si>
  <si>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</si>
  <si>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</si>
  <si>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</si>
  <si>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</si>
  <si>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</si>
  <si>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</si>
  <si>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</si>
  <si>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</si>
  <si>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</si>
  <si>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</si>
  <si>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</si>
  <si>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</si>
  <si>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</si>
  <si>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</si>
  <si>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</si>
  <si>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</si>
  <si>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</si>
  <si>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</si>
  <si>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</si>
  <si>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</si>
  <si>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</si>
  <si>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</si>
  <si>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</si>
  <si>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</si>
  <si>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</si>
  <si>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</si>
  <si>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</si>
  <si>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</si>
  <si>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</si>
  <si>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</si>
  <si>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</si>
  <si>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</si>
  <si>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</si>
  <si>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</si>
  <si>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</si>
  <si>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</si>
  <si>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</si>
  <si>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</si>
  <si>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</si>
  <si>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</si>
  <si>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</si>
  <si>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</si>
  <si>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</si>
  <si>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</si>
  <si>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</si>
  <si>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</si>
  <si>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</si>
  <si>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</si>
  <si>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</si>
  <si>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</si>
  <si>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</si>
  <si>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</si>
  <si>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</si>
  <si>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</si>
  <si>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</si>
  <si>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</si>
  <si>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</si>
  <si>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</si>
  <si>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</si>
  <si>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</si>
  <si>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</si>
  <si>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</si>
  <si>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</si>
  <si>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</si>
  <si>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</si>
  <si>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</si>
  <si>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</si>
  <si>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</si>
  <si>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</si>
  <si>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</si>
  <si>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</si>
  <si>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</si>
  <si>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</si>
  <si>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</si>
  <si>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</si>
  <si>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</si>
  <si>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</si>
  <si>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</si>
  <si>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</si>
  <si>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</si>
  <si>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</si>
  <si>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</si>
  <si>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</si>
  <si>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</si>
  <si>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</si>
  <si>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</si>
  <si>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</si>
  <si>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</si>
  <si>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</si>
  <si>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</si>
  <si>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</si>
  <si>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</si>
  <si>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</si>
  <si>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</si>
  <si>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</si>
  <si>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</si>
  <si>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</si>
  <si>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</si>
  <si>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</si>
  <si>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</si>
  <si>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</si>
  <si>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</si>
  <si>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</si>
  <si>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</si>
  <si>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</si>
  <si>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</si>
  <si>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</si>
  <si>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</si>
  <si>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</si>
  <si>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</si>
  <si>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</si>
  <si>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</si>
  <si>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</si>
  <si>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</si>
  <si>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</si>
  <si>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</si>
  <si>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</si>
  <si>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</si>
  <si>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</si>
  <si>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</si>
  <si>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</si>
  <si>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</si>
  <si>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</si>
  <si>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</si>
  <si>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</si>
  <si>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</si>
  <si>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</si>
  <si>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</si>
  <si>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</si>
  <si>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</si>
  <si>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</si>
  <si>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</si>
  <si>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</si>
  <si>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</si>
  <si>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</si>
  <si>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</si>
  <si>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</si>
  <si>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</si>
  <si>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</si>
  <si>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</si>
  <si>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</si>
  <si>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</si>
  <si>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</si>
  <si>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</si>
  <si>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</si>
  <si>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</si>
  <si>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</si>
  <si>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</si>
  <si>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</si>
  <si>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</si>
  <si>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</si>
  <si>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</si>
  <si>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</si>
  <si>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</si>
  <si>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</si>
  <si>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</si>
  <si>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</si>
  <si>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</si>
  <si>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</si>
  <si>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</si>
  <si>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</si>
  <si>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</si>
  <si>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</si>
  <si>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</si>
  <si>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</si>
  <si>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</si>
  <si>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</si>
  <si>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</si>
  <si>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</si>
  <si>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</si>
  <si>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</si>
  <si>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</si>
  <si>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</si>
  <si>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</si>
  <si>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</si>
  <si>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</si>
  <si>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</si>
  <si>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</si>
  <si>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</si>
  <si>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</si>
  <si>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</si>
  <si>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</si>
  <si>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</si>
  <si>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</si>
  <si>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</si>
  <si>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</si>
  <si>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</si>
  <si>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</si>
  <si>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</si>
  <si>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</si>
  <si>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</si>
  <si>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</si>
  <si>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</si>
  <si>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</si>
  <si>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</si>
  <si>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</si>
  <si>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</si>
  <si>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</si>
  <si>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</si>
  <si>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</si>
  <si>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</si>
  <si>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</si>
  <si>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</si>
  <si>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</si>
  <si>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</si>
  <si>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</si>
  <si>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</si>
  <si>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</si>
  <si>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</si>
  <si>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</si>
  <si>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</si>
  <si>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</si>
  <si>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</si>
  <si>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</si>
  <si>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</si>
  <si>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</si>
  <si>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</si>
  <si>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</si>
  <si>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</si>
  <si>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</si>
  <si>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</si>
  <si>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</si>
  <si>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</si>
  <si>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</si>
  <si>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</si>
  <si>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</si>
  <si>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</si>
  <si>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</si>
  <si>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</si>
  <si>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</si>
  <si>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</si>
  <si>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</si>
  <si>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</si>
  <si>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</si>
  <si>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</si>
  <si>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</si>
  <si>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</si>
  <si>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</si>
  <si>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</si>
  <si>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</si>
  <si>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</si>
  <si>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</si>
  <si>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</si>
  <si>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</si>
  <si>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</si>
  <si>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</si>
  <si>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</si>
  <si>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</si>
  <si>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</si>
  <si>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</si>
  <si>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</si>
  <si>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</si>
  <si>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</si>
  <si>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</si>
  <si>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</si>
  <si>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</si>
  <si>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</si>
  <si>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</si>
  <si>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</si>
  <si>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</si>
  <si>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</si>
  <si>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</si>
  <si>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</si>
  <si>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</si>
  <si>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</si>
  <si>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</si>
  <si>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</si>
  <si>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</si>
  <si>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</si>
  <si>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</si>
  <si>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</si>
  <si>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</si>
  <si>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</si>
  <si>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</si>
  <si>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</si>
  <si>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</si>
  <si>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</si>
  <si>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</si>
  <si>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</si>
  <si>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</si>
  <si>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</si>
  <si>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</si>
  <si>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</si>
  <si>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</si>
  <si>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</si>
  <si>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</si>
  <si>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</si>
  <si>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</si>
  <si>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</si>
  <si>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</si>
  <si>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</si>
  <si>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</si>
  <si>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</si>
  <si>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</si>
  <si>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</si>
  <si>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</si>
  <si>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</si>
  <si>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</si>
  <si>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</si>
  <si>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</si>
  <si>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</si>
  <si>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</si>
  <si>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</si>
  <si>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</si>
  <si>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</si>
  <si>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</si>
  <si>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</si>
  <si>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</si>
  <si>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</si>
  <si>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</si>
  <si>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</si>
  <si>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</si>
  <si>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</si>
  <si>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</si>
  <si>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</si>
  <si>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</si>
  <si>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</si>
  <si>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</si>
  <si>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</si>
  <si>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</si>
  <si>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</si>
  <si>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</si>
  <si>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</si>
  <si>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</si>
  <si>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</si>
  <si>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</si>
  <si>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</si>
  <si>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</si>
  <si>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</si>
  <si>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</si>
  <si>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</si>
  <si>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</si>
  <si>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</si>
  <si>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</si>
  <si>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</si>
  <si>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</si>
  <si>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</si>
  <si>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</si>
  <si>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</si>
  <si>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</si>
  <si>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</si>
  <si>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</si>
  <si>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</si>
  <si>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</si>
  <si>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</si>
  <si>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</si>
  <si>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</si>
  <si>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</si>
  <si>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</si>
  <si>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</si>
  <si>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</si>
  <si>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</si>
  <si>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</si>
  <si>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</si>
  <si>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</si>
  <si>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</si>
  <si>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</si>
  <si>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</si>
  <si>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</si>
  <si>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</si>
  <si>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</si>
  <si>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</si>
  <si>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</si>
  <si>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</si>
  <si>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</si>
  <si>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</si>
  <si>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</si>
  <si>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</si>
  <si>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</si>
  <si>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</si>
  <si>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</si>
  <si>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</si>
  <si>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</si>
  <si>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</si>
  <si>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</si>
  <si>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</si>
  <si>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</si>
  <si>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</si>
  <si>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</si>
  <si>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</si>
  <si>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</si>
  <si>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</si>
  <si>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</si>
  <si>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</si>
  <si>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</si>
  <si>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</si>
  <si>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</si>
  <si>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</si>
  <si>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</si>
  <si>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</si>
  <si>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</si>
  <si>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</si>
  <si>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</si>
  <si>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</si>
  <si>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</si>
  <si>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</si>
  <si>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</si>
  <si>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</si>
  <si>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</si>
  <si>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</si>
  <si>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</si>
  <si>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</si>
  <si>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</si>
  <si>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</si>
  <si>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</si>
  <si>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</si>
  <si>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</si>
  <si>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</si>
  <si>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</si>
  <si>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</si>
  <si>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</si>
  <si>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</si>
  <si>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</si>
  <si>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</si>
  <si>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</si>
  <si>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</si>
  <si>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</si>
  <si>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</si>
  <si>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</si>
  <si>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</si>
  <si>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</si>
  <si>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</si>
  <si>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</si>
  <si>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</si>
  <si>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</si>
  <si>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</si>
  <si>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</si>
  <si>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</si>
  <si>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</si>
  <si>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</si>
  <si>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</si>
  <si>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</si>
  <si>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</si>
  <si>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</si>
  <si>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</si>
  <si>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</si>
  <si>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</si>
  <si>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</si>
  <si>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</si>
  <si>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</si>
  <si>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</si>
  <si>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</si>
  <si>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</si>
  <si>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</si>
  <si>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</si>
  <si>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</si>
  <si>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</si>
  <si>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</si>
  <si>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</si>
  <si>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</si>
  <si>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</si>
  <si>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</si>
  <si>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</si>
  <si>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</si>
  <si>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</si>
  <si>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</si>
  <si>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</si>
  <si>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</si>
  <si>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</si>
  <si>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</si>
  <si>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</si>
  <si>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</si>
  <si>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</si>
  <si>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</si>
  <si>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</si>
  <si>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</si>
  <si>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</si>
  <si>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</si>
  <si>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</si>
  <si>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</si>
  <si>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</si>
  <si>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</si>
  <si>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</si>
  <si>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</si>
  <si>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</si>
  <si>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</si>
  <si>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</si>
  <si>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</si>
  <si>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</si>
  <si>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</si>
  <si>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</si>
  <si>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</si>
  <si>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</si>
  <si>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</si>
  <si>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</si>
  <si>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</si>
  <si>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</si>
  <si>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</si>
  <si>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</si>
  <si>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</si>
  <si>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</si>
  <si>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</si>
  <si>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</si>
  <si>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</si>
  <si>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</si>
  <si>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</si>
  <si>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</si>
  <si>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</si>
  <si>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</si>
  <si>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</si>
  <si>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</si>
  <si>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</si>
  <si>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</si>
  <si>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</si>
  <si>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</si>
  <si>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</si>
  <si>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</si>
  <si>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</si>
  <si>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</si>
  <si>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</si>
  <si>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</si>
  <si>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</si>
  <si>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</si>
  <si>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</si>
  <si>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</si>
  <si>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</si>
  <si>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</si>
  <si>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</si>
  <si>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</si>
  <si>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</si>
  <si>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</si>
  <si>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</si>
  <si>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</si>
  <si>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</si>
  <si>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</si>
  <si>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</si>
  <si>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</si>
  <si>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</si>
  <si>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</si>
  <si>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</si>
  <si>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</si>
  <si>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</si>
  <si>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</si>
  <si>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</si>
  <si>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</si>
  <si>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</si>
  <si>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</si>
  <si>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</si>
  <si>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</si>
  <si>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</si>
  <si>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</si>
  <si>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</si>
  <si>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</si>
  <si>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</si>
  <si>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</si>
  <si>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</si>
  <si>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</si>
  <si>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</si>
  <si>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</si>
  <si>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</si>
  <si>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</si>
  <si>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</si>
  <si>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</si>
  <si>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</si>
  <si>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</si>
  <si>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</si>
  <si>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</si>
  <si>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</si>
  <si>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</si>
  <si>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</si>
  <si>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</si>
  <si>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</si>
  <si>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</si>
  <si>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</si>
  <si>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</si>
  <si>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</si>
  <si>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</si>
  <si>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</si>
  <si>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</si>
  <si>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</si>
  <si>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</si>
  <si>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</si>
  <si>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</si>
  <si>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</si>
  <si>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</si>
  <si>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</si>
  <si>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</si>
  <si>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</si>
  <si>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</si>
  <si>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</si>
  <si>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</si>
  <si>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</si>
  <si>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</si>
  <si>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</si>
  <si>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</si>
  <si>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</si>
  <si>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</si>
  <si>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</si>
  <si>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</si>
  <si>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</si>
  <si>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</si>
  <si>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</si>
  <si>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</si>
  <si>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</si>
  <si>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</si>
  <si>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</si>
  <si>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</si>
  <si>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</si>
  <si>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</si>
  <si>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</si>
  <si>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</si>
  <si>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</si>
  <si>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</si>
  <si>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</si>
  <si>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</si>
  <si>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</si>
  <si>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</si>
  <si>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</si>
  <si>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</si>
  <si>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</si>
  <si>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</si>
  <si>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</si>
  <si>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</si>
  <si>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</si>
  <si>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</si>
  <si>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</si>
  <si>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</si>
  <si>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</si>
  <si>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</si>
  <si>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</si>
  <si>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</si>
  <si>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</si>
  <si>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</si>
  <si>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</si>
  <si>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</si>
  <si>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</si>
  <si>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</si>
  <si>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</si>
  <si>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</si>
  <si>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</si>
  <si>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</si>
  <si>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</si>
  <si>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</si>
  <si>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</si>
  <si>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</si>
  <si>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</si>
  <si>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</si>
  <si>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</si>
  <si>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</si>
  <si>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</si>
  <si>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</si>
  <si>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</si>
  <si>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</si>
  <si>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</si>
  <si>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</si>
  <si>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</si>
  <si>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</si>
  <si>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</si>
  <si>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</si>
  <si>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</si>
  <si>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</si>
  <si>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</si>
  <si>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</si>
  <si>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</si>
  <si>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</si>
  <si>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</si>
  <si>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</si>
  <si>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</si>
  <si>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</si>
  <si>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</si>
  <si>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</si>
  <si>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</si>
  <si>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</si>
  <si>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</si>
  <si>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</si>
  <si>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</si>
  <si>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</si>
  <si>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</si>
  <si>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</si>
  <si>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</si>
  <si>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</si>
  <si>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</si>
  <si>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</si>
  <si>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</si>
  <si>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</si>
  <si>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</si>
  <si>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</si>
  <si>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</si>
  <si>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</si>
  <si>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</si>
  <si>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</si>
  <si>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</si>
  <si>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</si>
  <si>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</si>
  <si>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</si>
  <si>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</si>
  <si>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</si>
  <si>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</si>
  <si>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</si>
  <si>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</si>
  <si>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</si>
  <si>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</si>
  <si>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</si>
  <si>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</si>
  <si>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</si>
  <si>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</si>
  <si>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</si>
  <si>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</si>
  <si>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</si>
  <si>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</si>
  <si>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</si>
  <si>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</si>
  <si>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</si>
  <si>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</si>
  <si>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</si>
  <si>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</si>
  <si>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</si>
  <si>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</si>
  <si>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</si>
  <si>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</si>
  <si>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</si>
  <si>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</si>
  <si>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</si>
  <si>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</si>
  <si>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</si>
  <si>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</si>
  <si>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</si>
  <si>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</si>
  <si>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</si>
  <si>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</si>
  <si>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</si>
  <si>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</si>
  <si>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</si>
  <si>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</si>
  <si>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</si>
  <si>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</si>
  <si>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</si>
  <si>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</si>
  <si>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</si>
  <si>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</si>
  <si>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</si>
  <si>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</si>
  <si>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</si>
  <si>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</si>
  <si>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</si>
  <si>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</si>
  <si>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</si>
  <si>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</si>
  <si>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</si>
  <si>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</si>
  <si>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</si>
  <si>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</si>
  <si>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</si>
  <si>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</si>
  <si>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</si>
  <si>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</si>
  <si>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</si>
  <si>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</si>
  <si>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</si>
  <si>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</si>
  <si>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</si>
  <si>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</si>
  <si>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</si>
  <si>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</si>
  <si>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</si>
  <si>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</si>
  <si>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</si>
  <si>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</si>
  <si>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</si>
  <si>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</si>
  <si>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</si>
  <si>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</si>
  <si>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</si>
  <si>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</si>
  <si>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</si>
  <si>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</si>
  <si>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</si>
  <si>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</si>
  <si>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</si>
  <si>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</si>
  <si>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</si>
  <si>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</si>
  <si>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</si>
  <si>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</si>
  <si>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</si>
  <si>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</si>
  <si>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</si>
  <si>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</si>
  <si>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</si>
  <si>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</si>
  <si>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</si>
  <si>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</si>
  <si>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</si>
  <si>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</si>
  <si>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</si>
  <si>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</si>
  <si>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</si>
  <si>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</si>
  <si>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</si>
  <si>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</si>
  <si>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</si>
  <si>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</si>
  <si>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</si>
  <si>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</si>
  <si>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</si>
  <si>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</si>
  <si>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</si>
  <si>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</si>
  <si>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</si>
  <si>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</si>
  <si>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</si>
  <si>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</si>
  <si>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</si>
  <si>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</si>
  <si>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</si>
  <si>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</si>
  <si>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</si>
  <si>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</si>
  <si>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</si>
  <si>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</si>
  <si>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</si>
  <si>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</si>
  <si>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</si>
  <si>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</si>
  <si>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</si>
  <si>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</si>
  <si>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</si>
  <si>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</si>
  <si>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</si>
  <si>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</si>
  <si>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</si>
  <si>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</si>
  <si>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</si>
  <si>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</si>
  <si>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</si>
  <si>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</si>
  <si>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</si>
  <si>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</si>
  <si>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</si>
  <si>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</si>
  <si>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</si>
  <si>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</si>
  <si>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</si>
  <si>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</si>
  <si>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</si>
  <si>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</si>
  <si>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</si>
  <si>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</si>
  <si>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</si>
  <si>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</si>
  <si>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</si>
  <si>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</si>
  <si>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</si>
  <si>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</si>
  <si>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</si>
  <si>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</si>
  <si>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</si>
  <si>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</si>
  <si>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</si>
  <si>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</si>
  <si>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</si>
  <si>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</si>
  <si>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</si>
  <si>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</si>
  <si>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</si>
  <si>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</si>
  <si>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</si>
  <si>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</si>
  <si>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</si>
  <si>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</si>
  <si>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</si>
  <si>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</si>
  <si>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</si>
  <si>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</si>
  <si>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</si>
  <si>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</si>
  <si>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</si>
  <si>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</si>
  <si>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</si>
  <si>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</si>
  <si>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</si>
  <si>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</si>
  <si>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</si>
  <si>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</si>
  <si>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</si>
  <si>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</si>
  <si>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</si>
  <si>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</si>
  <si>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</si>
  <si>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</si>
  <si>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</si>
  <si>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</si>
  <si>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</si>
  <si>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</si>
  <si>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</si>
  <si>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</si>
  <si>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</si>
  <si>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</si>
  <si>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</si>
  <si>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</si>
  <si>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</si>
  <si>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</si>
  <si>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</si>
  <si>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</si>
  <si>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</si>
  <si>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</si>
  <si>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</si>
  <si>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</si>
  <si>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</si>
  <si>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</si>
  <si>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</si>
  <si>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</si>
  <si>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</si>
  <si>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</si>
  <si>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</si>
  <si>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</si>
  <si>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</si>
  <si>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</si>
  <si>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</si>
  <si>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</si>
  <si>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</si>
  <si>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</si>
  <si>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</si>
  <si>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</si>
  <si>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</si>
  <si>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</si>
  <si>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</si>
  <si>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</si>
  <si>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</si>
  <si>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</si>
  <si>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</si>
  <si>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</si>
  <si>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</si>
  <si>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</si>
  <si>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</si>
  <si>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</si>
  <si>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</si>
  <si>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</si>
  <si>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</si>
  <si>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</si>
  <si>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</si>
  <si>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</si>
  <si>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</si>
  <si>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</si>
  <si>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</si>
  <si>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</si>
  <si>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</si>
  <si>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</si>
  <si>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</si>
  <si>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</si>
  <si>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</si>
  <si>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</si>
  <si>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</si>
  <si>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</si>
  <si>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</si>
  <si>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</si>
  <si>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</si>
  <si>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</si>
  <si>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</si>
  <si>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</si>
  <si>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</si>
  <si>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</si>
  <si>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</si>
  <si>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</si>
  <si>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</si>
  <si>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</si>
  <si>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</si>
  <si>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</si>
  <si>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</si>
  <si>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</si>
  <si>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</si>
  <si>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</si>
  <si>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</si>
  <si>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</si>
  <si>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</si>
  <si>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</si>
  <si>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</si>
  <si>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</si>
  <si>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</si>
  <si>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</si>
  <si>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</si>
  <si>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</si>
  <si>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</si>
  <si>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</si>
  <si>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</si>
  <si>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</si>
  <si>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</si>
  <si>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</si>
  <si>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</si>
  <si>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</si>
  <si>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</si>
  <si>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</si>
  <si>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</si>
  <si>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</si>
  <si>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</si>
  <si>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</si>
  <si>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</si>
  <si>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</si>
  <si>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</si>
  <si>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</si>
  <si>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</si>
  <si>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</si>
  <si>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</si>
  <si>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</si>
  <si>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</si>
  <si>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</si>
  <si>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</si>
  <si>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</si>
  <si>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</si>
  <si>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</si>
  <si>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</si>
  <si>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</si>
  <si>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</si>
  <si>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</si>
  <si>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</si>
  <si>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</si>
  <si>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</si>
  <si>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</si>
  <si>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</si>
  <si>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</si>
  <si>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</si>
  <si>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</si>
  <si>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</si>
  <si>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</si>
  <si>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</si>
  <si>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</si>
  <si>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</si>
  <si>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</si>
  <si>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</si>
  <si>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</si>
  <si>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</si>
  <si>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</si>
  <si>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</si>
  <si>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</si>
  <si>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</si>
  <si>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</si>
  <si>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</si>
  <si>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</si>
  <si>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</si>
  <si>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</si>
  <si>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</si>
  <si>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</si>
  <si>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</si>
  <si>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</si>
  <si>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</si>
  <si>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</si>
  <si>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</si>
  <si>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</si>
  <si>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</si>
  <si>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</si>
  <si>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</si>
  <si>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</si>
  <si>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</si>
  <si>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</si>
  <si>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</si>
  <si>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</si>
  <si>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</si>
  <si>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</si>
  <si>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</si>
  <si>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</si>
  <si>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</si>
  <si>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</si>
  <si>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</si>
  <si>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</si>
  <si>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</si>
  <si>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</si>
  <si>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</si>
  <si>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</si>
  <si>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</si>
  <si>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</si>
  <si>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</si>
  <si>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</si>
  <si>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</si>
  <si>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</si>
  <si>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</si>
  <si>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</si>
  <si>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</si>
  <si>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</si>
  <si>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</si>
  <si>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</si>
  <si>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</si>
  <si>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</si>
  <si>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</si>
  <si>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</si>
  <si>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</si>
  <si>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</si>
  <si>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</si>
  <si>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</si>
  <si>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</si>
  <si>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</si>
  <si>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</si>
  <si>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</si>
  <si>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</si>
  <si>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</si>
  <si>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</si>
  <si>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</si>
  <si>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</si>
  <si>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</si>
  <si>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</si>
  <si>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</si>
  <si>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</si>
  <si>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</si>
  <si>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</si>
  <si>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</si>
  <si>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</si>
  <si>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</si>
  <si>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</si>
  <si>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</si>
  <si>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</si>
  <si>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</si>
  <si>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</si>
  <si>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</si>
  <si>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</si>
  <si>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</si>
  <si>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</si>
  <si>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</si>
  <si>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</si>
  <si>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</si>
  <si>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</si>
  <si>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</si>
  <si>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</si>
  <si>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</si>
  <si>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</si>
  <si>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</si>
  <si>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</si>
  <si>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</si>
  <si>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</si>
  <si>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</si>
  <si>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</si>
  <si>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</si>
  <si>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</si>
  <si>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</si>
  <si>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</si>
  <si>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</si>
  <si>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</si>
  <si>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</si>
  <si>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</si>
  <si>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</si>
  <si>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</si>
  <si>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</si>
  <si>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</si>
  <si>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</si>
  <si>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</si>
  <si>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</si>
  <si>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</si>
  <si>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</si>
  <si>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</si>
  <si>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</si>
  <si>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</si>
  <si>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</si>
  <si>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</si>
  <si>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</si>
  <si>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</si>
  <si>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</si>
  <si>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</si>
  <si>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</si>
  <si>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</si>
  <si>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</si>
  <si>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</si>
  <si>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</si>
  <si>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</si>
  <si>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</si>
  <si>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</si>
  <si>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</si>
  <si>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</si>
  <si>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</si>
  <si>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</si>
  <si>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</si>
  <si>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</si>
  <si>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</si>
  <si>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</si>
  <si>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</si>
  <si>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</si>
  <si>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</si>
  <si>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</si>
  <si>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</si>
  <si>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</si>
  <si>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</si>
  <si>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</si>
  <si>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</si>
  <si>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</si>
  <si>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</si>
  <si>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</si>
  <si>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</si>
  <si>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</si>
  <si>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</si>
  <si>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</si>
  <si>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</si>
  <si>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</si>
  <si>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</si>
  <si>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</si>
  <si>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</si>
  <si>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</si>
  <si>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</si>
  <si>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</si>
  <si>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</si>
  <si>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</si>
  <si>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</si>
  <si>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</si>
  <si>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</si>
  <si>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</si>
  <si>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</si>
  <si>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</si>
  <si>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</si>
  <si>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</si>
  <si>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</si>
  <si>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</si>
  <si>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</si>
  <si>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</si>
  <si>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</si>
  <si>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</si>
  <si>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</si>
  <si>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</si>
  <si>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</si>
  <si>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</si>
  <si>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</si>
  <si>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</si>
  <si>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</si>
  <si>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</si>
  <si>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</si>
  <si>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</si>
  <si>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</si>
  <si>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</si>
  <si>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</si>
  <si>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</si>
  <si>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</si>
  <si>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</si>
  <si>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</si>
  <si>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</si>
  <si>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</si>
  <si>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</si>
  <si>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</si>
  <si>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</si>
  <si>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</si>
  <si>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</si>
  <si>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</si>
  <si>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</si>
  <si>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</si>
  <si>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</si>
  <si>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</si>
  <si>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</si>
  <si>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</si>
  <si>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</si>
  <si>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</si>
  <si>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</si>
  <si>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</si>
  <si>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</si>
  <si>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</si>
  <si>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</si>
  <si>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</si>
  <si>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</si>
  <si>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</si>
  <si>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</si>
  <si>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</si>
  <si>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</si>
  <si>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</si>
  <si>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</si>
  <si>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</si>
  <si>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</si>
  <si>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</si>
  <si>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</si>
  <si>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</si>
  <si>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</si>
  <si>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</si>
  <si>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</si>
  <si>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</si>
  <si>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</si>
  <si>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</si>
  <si>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</si>
  <si>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</si>
  <si>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</si>
  <si>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</si>
  <si>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</si>
  <si>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</si>
  <si>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</si>
  <si>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</si>
  <si>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</si>
  <si>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</si>
  <si>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</si>
  <si>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</si>
  <si>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</si>
  <si>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</si>
  <si>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</si>
  <si>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</si>
  <si>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</si>
  <si>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</si>
  <si>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</si>
  <si>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</si>
  <si>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</si>
  <si>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</si>
  <si>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</si>
  <si>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</si>
  <si>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</si>
  <si>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</si>
  <si>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</si>
  <si>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</si>
  <si>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</si>
  <si>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</si>
  <si>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</si>
  <si>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</si>
  <si>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</si>
  <si>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</si>
  <si>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</si>
  <si>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</si>
  <si>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</si>
  <si>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</si>
  <si>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</si>
  <si>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</si>
  <si>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</si>
  <si>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</si>
  <si>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</si>
  <si>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</si>
  <si>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</si>
  <si>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</si>
  <si>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</si>
  <si>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</si>
  <si>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</si>
  <si>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</si>
  <si>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</si>
  <si>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</si>
  <si>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</si>
  <si>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</si>
  <si>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</si>
  <si>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</si>
  <si>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</si>
  <si>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</si>
  <si>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</si>
  <si>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</si>
  <si>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</si>
  <si>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</si>
  <si>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</si>
  <si>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</si>
  <si>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</si>
  <si>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</si>
  <si>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</si>
  <si>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</si>
  <si>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</si>
  <si>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</si>
  <si>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</si>
  <si>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</si>
  <si>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</si>
  <si>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</si>
  <si>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</si>
  <si>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</si>
  <si>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</si>
  <si>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</si>
  <si>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</si>
  <si>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</si>
  <si>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</si>
  <si>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</si>
  <si>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</si>
  <si>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</si>
  <si>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</si>
  <si>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</si>
  <si>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</si>
  <si>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</si>
  <si>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</si>
  <si>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</si>
  <si>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</si>
  <si>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</si>
  <si>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</si>
  <si>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</si>
  <si>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</si>
  <si>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</si>
  <si>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</si>
  <si>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</si>
  <si>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</si>
  <si>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</si>
  <si>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</si>
  <si>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</si>
  <si>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</si>
  <si>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</si>
  <si>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</si>
  <si>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</si>
  <si>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</si>
  <si>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</si>
  <si>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</si>
  <si>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</si>
  <si>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</si>
  <si>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</si>
  <si>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</si>
  <si>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</si>
  <si>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</si>
  <si>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</si>
  <si>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</si>
  <si>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</si>
  <si>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</si>
  <si>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</si>
  <si>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</si>
  <si>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</si>
  <si>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</si>
  <si>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</si>
  <si>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</si>
  <si>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</si>
  <si>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</si>
  <si>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</si>
  <si>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</si>
  <si>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</si>
  <si>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</si>
  <si>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</si>
  <si>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</si>
  <si>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</si>
  <si>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</si>
  <si>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</si>
  <si>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</si>
  <si>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</si>
  <si>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</si>
  <si>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</si>
  <si>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</si>
  <si>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</si>
  <si>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</si>
  <si>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</si>
  <si>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</si>
  <si>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</si>
  <si>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</si>
  <si>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</si>
  <si>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</si>
  <si>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</si>
  <si>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</si>
  <si>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</si>
  <si>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</si>
  <si>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</si>
  <si>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</si>
  <si>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</si>
  <si>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</si>
  <si>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</si>
  <si>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</si>
  <si>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</si>
  <si>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</si>
  <si>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</si>
  <si>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</si>
  <si>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</si>
  <si>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</si>
  <si>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</si>
  <si>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</si>
  <si>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</si>
  <si>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</si>
  <si>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</si>
  <si>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</si>
  <si>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</si>
  <si>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</si>
  <si>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</si>
  <si>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</si>
  <si>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</si>
  <si>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</si>
  <si>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</si>
  <si>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</si>
  <si>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</si>
  <si>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</si>
  <si>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</si>
  <si>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</si>
  <si>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</si>
  <si>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</si>
  <si>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</si>
  <si>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</si>
  <si>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</si>
  <si>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</si>
  <si>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</si>
  <si>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</si>
  <si>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</si>
  <si>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</si>
  <si>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</si>
  <si>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</si>
  <si>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</si>
  <si>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</si>
  <si>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</si>
  <si>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</si>
  <si>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</si>
  <si>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</si>
  <si>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</si>
  <si>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</si>
  <si>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</si>
  <si>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</si>
  <si>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</si>
  <si>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</si>
  <si>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</si>
  <si>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</si>
  <si>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</si>
  <si>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</si>
  <si>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</si>
  <si>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</si>
  <si>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</si>
  <si>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</si>
  <si>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</si>
  <si>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</si>
  <si>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</si>
  <si>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</si>
  <si>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</si>
  <si>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</si>
  <si>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</si>
  <si>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</si>
  <si>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</si>
  <si>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</si>
  <si>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</si>
  <si>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</si>
  <si>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</si>
  <si>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</si>
  <si>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</si>
  <si>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</si>
  <si>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</si>
  <si>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</si>
  <si>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</si>
  <si>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</si>
  <si>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</si>
  <si>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</si>
  <si>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</si>
  <si>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</si>
  <si>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</si>
  <si>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</si>
  <si>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</si>
  <si>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</si>
  <si>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</si>
  <si>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</si>
  <si>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</si>
  <si>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</si>
  <si>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</si>
  <si>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</si>
  <si>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</si>
  <si>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</si>
  <si>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</si>
  <si>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</si>
  <si>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</si>
  <si>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</si>
  <si>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</si>
  <si>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</si>
  <si>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</si>
  <si>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</si>
  <si>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</si>
  <si>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</si>
  <si>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</si>
  <si>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</si>
  <si>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</si>
  <si>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</si>
  <si>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</si>
  <si>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</si>
  <si>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</si>
  <si>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</si>
  <si>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</si>
  <si>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</si>
  <si>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</si>
  <si>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</si>
  <si>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</si>
  <si>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</si>
  <si>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</si>
  <si>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</si>
  <si>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</si>
  <si>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</si>
  <si>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</si>
  <si>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</si>
  <si>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</si>
  <si>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</si>
  <si>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</si>
  <si>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</si>
  <si>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</si>
  <si>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</si>
  <si>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</si>
  <si>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</si>
  <si>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</si>
  <si>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</si>
  <si>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</si>
  <si>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</si>
  <si>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</si>
  <si>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</si>
  <si>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</si>
  <si>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</si>
  <si>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</si>
  <si>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</si>
  <si>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</si>
  <si>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</si>
  <si>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</si>
  <si>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</si>
  <si>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</si>
  <si>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</si>
  <si>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</si>
  <si>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</si>
  <si>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</si>
  <si>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</si>
  <si>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</si>
  <si>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</si>
  <si>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</si>
  <si>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</si>
  <si>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</si>
  <si>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</si>
  <si>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</si>
  <si>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</si>
  <si>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</si>
  <si>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</si>
  <si>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</si>
  <si>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</si>
  <si>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</si>
  <si>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</si>
  <si>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</si>
  <si>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</si>
  <si>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</si>
  <si>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</si>
  <si>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</si>
  <si>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</si>
  <si>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</si>
  <si>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</si>
  <si>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</si>
  <si>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</si>
  <si>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</si>
  <si>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</si>
  <si>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</si>
  <si>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</si>
  <si>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</si>
  <si>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</si>
  <si>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</si>
  <si>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</si>
  <si>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</si>
  <si>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</si>
  <si>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</si>
  <si>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</si>
  <si>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</si>
  <si>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</si>
  <si>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</si>
  <si>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</si>
  <si>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</si>
  <si>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</si>
  <si>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</si>
  <si>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</si>
  <si>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</si>
  <si>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</si>
  <si>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</si>
  <si>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</si>
  <si>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</si>
  <si>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</si>
  <si>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</si>
  <si>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</si>
  <si>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</si>
  <si>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</si>
  <si>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</si>
  <si>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</si>
  <si>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</si>
  <si>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</si>
  <si>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</si>
  <si>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</si>
  <si>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</si>
  <si>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</si>
  <si>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</si>
  <si>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</si>
  <si>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</si>
  <si>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</si>
  <si>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</si>
  <si>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</si>
  <si>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</si>
  <si>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</si>
  <si>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</si>
  <si>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</si>
  <si>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</si>
  <si>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</si>
  <si>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</si>
  <si>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</si>
  <si>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</si>
  <si>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</si>
  <si>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</si>
  <si>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</si>
  <si>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</si>
  <si>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</si>
  <si>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</si>
  <si>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</si>
  <si>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</si>
  <si>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</si>
  <si>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</si>
  <si>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</si>
  <si>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</si>
  <si>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</si>
  <si>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</si>
  <si>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</si>
  <si>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</si>
  <si>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</si>
  <si>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</si>
  <si>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</si>
  <si>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</si>
  <si>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</si>
  <si>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</si>
  <si>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</si>
  <si>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</si>
  <si>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</si>
  <si>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</si>
  <si>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</si>
  <si>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</si>
  <si>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</si>
  <si>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</si>
  <si>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</si>
  <si>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</si>
  <si>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</si>
  <si>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</si>
  <si>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</si>
  <si>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</si>
  <si>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</si>
  <si>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</si>
  <si>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</si>
  <si>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</si>
  <si>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</si>
  <si>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</si>
  <si>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</si>
  <si>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</si>
  <si>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</si>
  <si>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</si>
  <si>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</si>
  <si>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</si>
  <si>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</si>
  <si>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</si>
  <si>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</si>
  <si>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</si>
  <si>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</si>
  <si>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</si>
  <si>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</si>
  <si>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</si>
  <si>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</si>
  <si>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</si>
  <si>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</si>
  <si>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</si>
  <si>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</si>
  <si>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</si>
  <si>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</si>
  <si>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</si>
  <si>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</si>
  <si>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</si>
  <si>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</si>
  <si>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</si>
  <si>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</si>
  <si>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</si>
  <si>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</si>
  <si>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</si>
  <si>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</si>
  <si>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</si>
  <si>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</si>
  <si>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</si>
  <si>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</si>
  <si>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</si>
  <si>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</si>
  <si>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</si>
  <si>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</si>
  <si>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</si>
  <si>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</si>
  <si>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</si>
  <si>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</si>
  <si>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</si>
  <si>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</si>
  <si>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</si>
  <si>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</si>
  <si>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</si>
  <si>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</si>
  <si>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</si>
  <si>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</si>
  <si>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</si>
  <si>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</si>
  <si>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</si>
  <si>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</si>
  <si>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</si>
  <si>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</si>
  <si>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</si>
  <si>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</si>
  <si>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</si>
  <si>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</si>
  <si>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</si>
  <si>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</si>
  <si>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</si>
  <si>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</si>
  <si>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</si>
  <si>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</si>
  <si>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</si>
  <si>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</si>
  <si>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</si>
  <si>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</si>
  <si>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</si>
  <si>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</si>
  <si>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</si>
  <si>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</si>
  <si>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</si>
  <si>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</si>
  <si>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</si>
  <si>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</si>
  <si>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</si>
  <si>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</si>
  <si>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</si>
  <si>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</si>
  <si>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</si>
  <si>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</si>
  <si>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</si>
  <si>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</si>
  <si>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</si>
  <si>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</si>
  <si>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</si>
  <si>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</si>
  <si>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</si>
  <si>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</si>
  <si>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</si>
  <si>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</si>
  <si>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</si>
  <si>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</si>
  <si>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</si>
  <si>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</si>
  <si>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</si>
  <si>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</si>
  <si>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</si>
  <si>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</si>
  <si>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</si>
  <si>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</si>
  <si>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</si>
  <si>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</si>
  <si>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</si>
  <si>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</si>
  <si>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</si>
  <si>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</si>
  <si>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</si>
  <si>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</si>
  <si>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</si>
  <si>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</si>
  <si>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</si>
  <si>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</si>
  <si>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</si>
  <si>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</si>
  <si>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</si>
  <si>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</si>
  <si>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</si>
  <si>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</si>
  <si>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</si>
  <si>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</si>
  <si>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</si>
  <si>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</si>
  <si>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</si>
  <si>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</si>
  <si>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</si>
  <si>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</si>
  <si>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</si>
  <si>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</si>
  <si>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</si>
  <si>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</si>
  <si>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</si>
  <si>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</si>
  <si>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</si>
  <si>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</si>
  <si>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</si>
  <si>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</si>
  <si>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</si>
  <si>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</si>
  <si>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</si>
  <si>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</si>
  <si>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</si>
  <si>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</si>
  <si>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</si>
  <si>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</si>
  <si>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</si>
  <si>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</si>
  <si>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</si>
  <si>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</si>
  <si>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</si>
  <si>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</si>
  <si>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</si>
  <si>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</si>
  <si>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</si>
  <si>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</si>
  <si>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</si>
  <si>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</si>
  <si>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</si>
  <si>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</si>
  <si>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</si>
  <si>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</si>
  <si>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</si>
  <si>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</si>
  <si>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</si>
  <si>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</si>
  <si>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</si>
  <si>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</si>
  <si>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</si>
  <si>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</si>
  <si>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</si>
  <si>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</si>
  <si>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</si>
  <si>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</si>
  <si>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</si>
  <si>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</si>
  <si>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</si>
  <si>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</si>
  <si>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</si>
  <si>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</si>
  <si>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</si>
  <si>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</si>
  <si>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</si>
  <si>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</si>
  <si>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</si>
  <si>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</si>
  <si>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</si>
  <si>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</si>
  <si>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</si>
  <si>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</si>
  <si>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</si>
  <si>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</si>
  <si>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</si>
  <si>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</si>
  <si>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</si>
  <si>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</si>
  <si>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</si>
  <si>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</si>
  <si>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</si>
  <si>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</si>
  <si>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</si>
  <si>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</si>
  <si>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</si>
  <si>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</si>
  <si>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</si>
  <si>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</si>
  <si>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</si>
  <si>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</si>
  <si>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</si>
  <si>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</si>
  <si>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</si>
  <si>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</si>
  <si>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</si>
  <si>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</si>
  <si>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</si>
  <si>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</si>
  <si>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</si>
  <si>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</si>
  <si>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</si>
  <si>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</si>
  <si>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</si>
  <si>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</si>
  <si>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</si>
  <si>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</si>
  <si>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</si>
  <si>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</si>
  <si>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</si>
  <si>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</si>
  <si>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</si>
  <si>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</si>
  <si>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</si>
  <si>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</si>
  <si>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</si>
  <si>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</si>
  <si>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</si>
  <si>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</si>
  <si>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</si>
  <si>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</si>
  <si>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</si>
  <si>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</si>
  <si>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</si>
  <si>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</si>
  <si>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</si>
  <si>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</si>
  <si>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</si>
  <si>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</si>
  <si>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</si>
  <si>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</si>
  <si>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</si>
  <si>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</si>
  <si>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</si>
  <si>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</si>
  <si>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</si>
  <si>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</si>
  <si>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</si>
  <si>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</si>
  <si>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</si>
  <si>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</si>
  <si>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</si>
  <si>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</si>
  <si>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</si>
  <si>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</si>
  <si>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</si>
  <si>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</si>
  <si>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</si>
  <si>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</si>
  <si>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</si>
  <si>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</si>
  <si>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</si>
  <si>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</si>
  <si>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</si>
  <si>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</si>
  <si>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</si>
  <si>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</si>
  <si>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</si>
  <si>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</si>
  <si>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</si>
  <si>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</si>
  <si>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</si>
  <si>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</si>
  <si>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</si>
  <si>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</si>
  <si>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</si>
  <si>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</si>
  <si>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</si>
  <si>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</si>
  <si>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</si>
  <si>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</si>
  <si>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</si>
  <si>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</si>
  <si>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</si>
  <si>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</si>
  <si>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</si>
  <si>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</si>
  <si>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</si>
  <si>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</si>
  <si>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</si>
  <si>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</si>
  <si>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</si>
  <si>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</si>
  <si>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</si>
  <si>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</si>
  <si>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</si>
  <si>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</si>
  <si>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</si>
  <si>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</si>
  <si>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</si>
  <si>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</si>
  <si>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</si>
  <si>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</si>
  <si>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</si>
  <si>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</si>
  <si>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</si>
  <si>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</si>
  <si>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</si>
  <si>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</si>
  <si>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</si>
  <si>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</si>
  <si>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</si>
  <si>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</si>
  <si>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</si>
  <si>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</si>
  <si>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</si>
  <si>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</si>
  <si>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</si>
  <si>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</si>
  <si>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</si>
  <si>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</si>
  <si>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</si>
  <si>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</si>
  <si>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</si>
  <si>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</si>
  <si>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</si>
  <si>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</si>
  <si>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</si>
  <si>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</si>
  <si>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</si>
  <si>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</si>
  <si>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</si>
  <si>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</si>
  <si>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</si>
  <si>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</si>
  <si>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</si>
  <si>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</si>
  <si>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</si>
  <si>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</si>
  <si>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</si>
  <si>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</si>
  <si>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</si>
  <si>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</si>
  <si>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</si>
  <si>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</si>
  <si>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</si>
  <si>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</si>
  <si>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</si>
  <si>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</si>
  <si>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</si>
  <si>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</si>
  <si>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</si>
  <si>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</si>
  <si>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</si>
  <si>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</si>
  <si>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</si>
  <si>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</si>
  <si>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</si>
  <si>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</si>
  <si>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</si>
  <si>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</si>
  <si>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</si>
  <si>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</si>
  <si>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</si>
  <si>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</si>
  <si>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</si>
  <si>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</si>
  <si>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</si>
  <si>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</si>
  <si>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</si>
  <si>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</si>
  <si>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</si>
  <si>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</si>
  <si>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</si>
  <si>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</si>
  <si>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</si>
  <si>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</si>
  <si>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</si>
  <si>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</si>
  <si>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</si>
  <si>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</si>
  <si>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</si>
  <si>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</si>
  <si>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</si>
  <si>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</si>
  <si>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</si>
  <si>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</si>
  <si>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</si>
  <si>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</si>
  <si>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</si>
  <si>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</si>
  <si>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</si>
  <si>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</si>
  <si>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</si>
  <si>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</si>
  <si>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</si>
  <si>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</si>
  <si>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</si>
  <si>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</si>
  <si>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</si>
  <si>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</si>
  <si>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</si>
  <si>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</si>
  <si>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</si>
  <si>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</si>
  <si>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</si>
  <si>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</si>
  <si>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</si>
  <si>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</si>
  <si>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</si>
  <si>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</si>
  <si>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</si>
  <si>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</si>
  <si>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</si>
  <si>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</si>
  <si>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</si>
  <si>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</si>
  <si>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</si>
  <si>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</si>
  <si>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</si>
  <si>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</si>
  <si>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</si>
  <si>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</si>
  <si>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</si>
  <si>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</si>
  <si>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</si>
  <si>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</si>
  <si>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</si>
  <si>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</si>
  <si>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</si>
  <si>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</si>
  <si>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</si>
  <si>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</si>
  <si>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</si>
  <si>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</si>
  <si>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</si>
  <si>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</si>
  <si>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</si>
  <si>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</si>
  <si>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</si>
  <si>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</si>
  <si>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</si>
  <si>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</si>
  <si>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</si>
  <si>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</si>
  <si>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</si>
  <si>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</si>
  <si>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</si>
  <si>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</si>
  <si>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</si>
  <si>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</si>
  <si>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</si>
  <si>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</si>
  <si>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</si>
  <si>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</si>
  <si>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</si>
  <si>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</si>
  <si>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</si>
  <si>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</si>
  <si>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</si>
  <si>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</si>
  <si>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</si>
  <si>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</si>
  <si>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</si>
  <si>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</si>
  <si>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</si>
  <si>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</si>
  <si>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</si>
  <si>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</si>
  <si>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</si>
  <si>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</si>
  <si>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</si>
  <si>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</si>
  <si>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</si>
  <si>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</si>
  <si>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</si>
  <si>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</si>
  <si>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</si>
  <si>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</si>
  <si>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</si>
  <si>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</si>
  <si>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</si>
  <si>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</si>
  <si>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</si>
  <si>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</si>
  <si>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</si>
  <si>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</si>
  <si>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</si>
  <si>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</si>
  <si>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</si>
  <si>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</si>
  <si>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</si>
  <si>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</si>
  <si>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</si>
  <si>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</si>
  <si>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</si>
  <si>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</si>
  <si>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</si>
  <si>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</si>
  <si>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</si>
  <si>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</si>
  <si>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</si>
  <si>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</si>
  <si>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</si>
  <si>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</si>
  <si>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</si>
  <si>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</si>
  <si>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</si>
  <si>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</si>
  <si>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</si>
  <si>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</si>
  <si>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</si>
  <si>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</si>
  <si>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</si>
  <si>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</si>
  <si>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</si>
  <si>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</si>
  <si>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</si>
  <si>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</si>
  <si>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</si>
  <si>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</si>
  <si>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</si>
  <si>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</si>
  <si>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</si>
  <si>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</si>
  <si>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</si>
  <si>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</si>
  <si>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</si>
  <si>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</si>
  <si>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</si>
  <si>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</si>
  <si>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</si>
  <si>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</si>
  <si>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</si>
  <si>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</si>
  <si>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</si>
  <si>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</si>
  <si>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</si>
  <si>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</si>
  <si>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</si>
  <si>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</si>
  <si>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</si>
  <si>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</si>
  <si>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</si>
  <si>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</si>
  <si>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</si>
  <si>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</si>
  <si>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</si>
  <si>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</si>
  <si>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</si>
  <si>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</si>
  <si>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</si>
  <si>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</si>
  <si>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</si>
  <si>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</si>
  <si>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</si>
  <si>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</si>
  <si>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</si>
  <si>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</si>
  <si>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</si>
  <si>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</si>
  <si>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</si>
  <si>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</si>
  <si>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</si>
  <si>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</si>
  <si>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</si>
  <si>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</si>
  <si>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</si>
  <si>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</si>
  <si>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</si>
  <si>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</si>
  <si>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</si>
  <si>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</si>
  <si>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</si>
  <si>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</si>
  <si>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</si>
  <si>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</si>
  <si>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</si>
  <si>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</si>
  <si>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</si>
  <si>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</si>
  <si>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</si>
  <si>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</si>
  <si>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</si>
  <si>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</si>
  <si>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</si>
  <si>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</si>
  <si>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</si>
  <si>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</si>
  <si>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</si>
  <si>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</si>
  <si>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</si>
  <si>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</si>
  <si>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</si>
  <si>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</si>
  <si>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</si>
  <si>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</si>
  <si>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</si>
  <si>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</si>
  <si>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</si>
  <si>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</si>
  <si>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</si>
  <si>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</si>
  <si>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</si>
  <si>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</si>
  <si>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</si>
  <si>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</si>
  <si>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</si>
  <si>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</si>
  <si>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</si>
  <si>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</si>
  <si>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</si>
  <si>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</si>
  <si>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</si>
  <si>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</si>
  <si>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</si>
  <si>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</si>
  <si>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</si>
  <si>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</si>
  <si>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</si>
  <si>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</si>
  <si>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</si>
  <si>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</si>
  <si>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</si>
  <si>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</si>
  <si>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</si>
  <si>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</si>
  <si>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</si>
  <si>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</si>
  <si>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</si>
  <si>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</si>
  <si>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</si>
  <si>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</si>
  <si>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</si>
  <si>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</si>
  <si>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</si>
  <si>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</si>
  <si>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</si>
  <si>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</si>
  <si>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</si>
  <si>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</si>
  <si>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</si>
  <si>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</si>
  <si>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</si>
  <si>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</si>
  <si>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</si>
  <si>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</si>
  <si>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</si>
  <si>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</si>
  <si>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</si>
  <si>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</si>
  <si>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</si>
  <si>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</si>
  <si>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</si>
  <si>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</si>
  <si>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</si>
  <si>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</si>
  <si>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</si>
  <si>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</si>
  <si>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</si>
  <si>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</si>
  <si>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</si>
  <si>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</si>
  <si>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</si>
  <si>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</si>
  <si>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</si>
  <si>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</si>
  <si>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</si>
  <si>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</si>
  <si>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</si>
  <si>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</si>
  <si>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</si>
  <si>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</si>
  <si>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</si>
  <si>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</si>
  <si>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</si>
  <si>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</si>
  <si>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</si>
  <si>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</si>
  <si>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</si>
  <si>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</si>
  <si>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</si>
  <si>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</si>
  <si>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</si>
  <si>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</si>
  <si>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</si>
  <si>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</si>
  <si>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</si>
  <si>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</si>
  <si>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</si>
  <si>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</si>
  <si>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</si>
  <si>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</si>
  <si>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</si>
  <si>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</si>
  <si>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</si>
  <si>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</si>
  <si>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</si>
  <si>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</si>
  <si>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</si>
  <si>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</si>
  <si>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</si>
  <si>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</si>
  <si>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</si>
  <si>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</si>
  <si>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</si>
  <si>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</si>
  <si>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</si>
  <si>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</si>
  <si>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</si>
  <si>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</si>
  <si>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</si>
  <si>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</si>
  <si>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</si>
  <si>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</si>
  <si>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</si>
  <si>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</si>
  <si>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</si>
  <si>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</si>
  <si>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</si>
  <si>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</si>
  <si>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</si>
  <si>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</si>
  <si>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</si>
  <si>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</si>
  <si>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</si>
  <si>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</si>
  <si>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</si>
  <si>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</si>
  <si>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</si>
  <si>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</si>
  <si>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</si>
  <si>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</si>
  <si>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</si>
  <si>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</si>
  <si>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</si>
  <si>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</si>
  <si>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</si>
  <si>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</si>
  <si>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</si>
  <si>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</si>
  <si>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</si>
  <si>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</si>
  <si>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</si>
  <si>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</si>
  <si>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</si>
  <si>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</si>
  <si>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</si>
  <si>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</si>
  <si>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</si>
  <si>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</si>
  <si>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</si>
  <si>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</si>
  <si>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</si>
  <si>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</si>
  <si>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</si>
  <si>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</si>
  <si>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</si>
  <si>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</si>
  <si>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</si>
  <si>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</si>
  <si>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</si>
  <si>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</si>
  <si>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</si>
  <si>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</si>
  <si>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</si>
  <si>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</si>
  <si>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</si>
  <si>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</si>
  <si>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</si>
  <si>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</si>
  <si>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</si>
  <si>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</si>
  <si>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</si>
  <si>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</si>
  <si>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</si>
  <si>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</si>
  <si>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</si>
  <si>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</si>
  <si>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</si>
  <si>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</si>
  <si>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</si>
  <si>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</si>
  <si>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</si>
  <si>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</si>
  <si>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</si>
  <si>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</si>
  <si>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</si>
  <si>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</si>
  <si>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</si>
  <si>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</si>
  <si>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</si>
  <si>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</si>
  <si>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</si>
  <si>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</si>
  <si>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</si>
  <si>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</si>
  <si>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</si>
  <si>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</si>
  <si>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</si>
  <si>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</si>
  <si>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</si>
  <si>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</si>
  <si>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</si>
  <si>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</si>
  <si>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</si>
  <si>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</si>
  <si>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</si>
  <si>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</si>
  <si>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</si>
  <si>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</si>
  <si>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</si>
  <si>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</si>
  <si>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</si>
  <si>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</si>
  <si>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</si>
  <si>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</si>
  <si>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</si>
  <si>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</si>
  <si>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</si>
  <si>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</si>
  <si>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</si>
  <si>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</si>
  <si>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</si>
  <si>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</si>
  <si>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</si>
  <si>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</si>
  <si>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</si>
  <si>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Ronald Chan</t>
    <phoneticPr fontId="4" type="noConversion"/>
  </si>
  <si>
    <t>Ronald.Chan@hongkongcrystal.com</t>
    <phoneticPr fontId="4" type="noConversion"/>
  </si>
  <si>
    <t>852-3511-2388</t>
    <phoneticPr fontId="4" type="noConversion"/>
  </si>
  <si>
    <t>Kevin Chu</t>
    <phoneticPr fontId="4" type="noConversion"/>
  </si>
  <si>
    <t>Kevin.Chu@hongkongcrystal.com</t>
    <phoneticPr fontId="4" type="noConversion"/>
  </si>
  <si>
    <t>Our products do not have Tantalum</t>
    <phoneticPr fontId="4" type="noConversion"/>
  </si>
  <si>
    <t>Not all but greater than 75%</t>
    <phoneticPr fontId="4" type="noConversion"/>
  </si>
  <si>
    <t>BOLIVIA</t>
  </si>
  <si>
    <t>CFSI</t>
  </si>
  <si>
    <t>Cercado</t>
  </si>
  <si>
    <t>Bangka</t>
  </si>
  <si>
    <t>Hong Kong Automotive X'Tals Limited</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</si>
</sst>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76" formatCode="_(&quot;$&quot;* #,##0_);_(&quot;$&quot;* \(#,##0\);_(&quot;$&quot;* &quot;-&quot;_);_(@_)"/>
    <numFmt numFmtId="177" formatCode="_(&quot;$&quot;* #,##0.00_);_(&quot;$&quot;* \(#,##0.00\);_(&quot;$&quot;* &quot;-&quot;??_);_(@_)"/>
    <numFmt numFmtId="178" formatCode="[$-409]mmmm\ d\,\ yyyy;@"/>
    <numFmt numFmtId="179" formatCode="[$-409]d\-mmm\-yyyy;@"/>
    <numFmt numFmtId="180" formatCode="0.0"/>
    <numFmt numFmtId="181" formatCode="_-&quot;$&quot;* #,##0_-;\-&quot;$&quot;* #,##0_-;_-&quot;$&quot;* &quot;-&quot;_-;_-@_-"/>
    <numFmt numFmtId="182" formatCode="_-* #,##0_-;\-* #,##0_-;_-* &quot;-&quot;_-;_-@_-"/>
    <numFmt numFmtId="183" formatCode="_-&quot;$&quot;* #,##0.00_-;\-&quot;$&quot;* #,##0.00_-;_-&quot;$&quot;* &quot;-&quot;??_-;_-@_-"/>
    <numFmt numFmtId="184" formatCode="_-* #,##0.00_-;\-* #,##0.00_-;_-*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2"/>
      <name val="宋体"/>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charset val="128"/>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82"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78" fontId="80" fillId="0" borderId="0" applyNumberFormat="0" applyFill="0" applyBorder="0" applyAlignment="0" applyProtection="0"/>
    <xf numFmtId="0" fontId="81" fillId="0" borderId="0" applyNumberFormat="0" applyFill="0" applyBorder="0" applyAlignment="0" applyProtection="0"/>
    <xf numFmtId="178" fontId="80" fillId="0" borderId="0" applyNumberFormat="0" applyFill="0" applyBorder="0" applyAlignment="0" applyProtection="0">
      <alignment vertical="top"/>
      <protection locked="0"/>
    </xf>
    <xf numFmtId="17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7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78" fontId="86" fillId="0" borderId="0"/>
    <xf numFmtId="0" fontId="6" fillId="0" borderId="0"/>
    <xf numFmtId="0" fontId="6" fillId="0" borderId="0"/>
    <xf numFmtId="17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78" fontId="86" fillId="0" borderId="0"/>
    <xf numFmtId="0" fontId="5" fillId="0" borderId="0"/>
    <xf numFmtId="178" fontId="6" fillId="0" borderId="0"/>
    <xf numFmtId="0" fontId="69" fillId="0" borderId="0"/>
    <xf numFmtId="0" fontId="69" fillId="0" borderId="0"/>
    <xf numFmtId="178" fontId="5" fillId="0" borderId="0"/>
    <xf numFmtId="0" fontId="69" fillId="0" borderId="0"/>
    <xf numFmtId="0" fontId="5" fillId="0" borderId="0"/>
    <xf numFmtId="0" fontId="69" fillId="0" borderId="0"/>
    <xf numFmtId="0" fontId="87" fillId="0" borderId="0">
      <alignment vertical="center"/>
    </xf>
    <xf numFmtId="17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78" fontId="86" fillId="0" borderId="0"/>
    <xf numFmtId="17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78" fontId="10" fillId="0" borderId="0"/>
    <xf numFmtId="0" fontId="6" fillId="0" borderId="0"/>
    <xf numFmtId="0" fontId="6" fillId="0" borderId="0"/>
    <xf numFmtId="0" fontId="6" fillId="0" borderId="0"/>
    <xf numFmtId="178" fontId="6" fillId="0" borderId="0"/>
  </cellStyleXfs>
  <cellXfs count="45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7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78" fontId="0" fillId="2" borderId="4" xfId="0" applyNumberFormat="1" applyFont="1" applyFill="1" applyBorder="1" applyAlignment="1">
      <alignment vertical="top" wrapText="1"/>
    </xf>
    <xf numFmtId="178" fontId="0" fillId="2" borderId="0" xfId="0" applyNumberFormat="1" applyFont="1" applyFill="1" applyBorder="1" applyAlignment="1"/>
    <xf numFmtId="178" fontId="9" fillId="2" borderId="0" xfId="0" applyNumberFormat="1" applyFont="1" applyFill="1" applyBorder="1"/>
    <xf numFmtId="178" fontId="14" fillId="2" borderId="0" xfId="0" applyNumberFormat="1" applyFont="1" applyFill="1" applyBorder="1" applyAlignment="1">
      <alignment horizontal="center" vertical="center" wrapText="1"/>
    </xf>
    <xf numFmtId="178" fontId="11" fillId="2" borderId="0" xfId="0" applyNumberFormat="1" applyFont="1" applyFill="1" applyBorder="1" applyAlignment="1">
      <alignment horizontal="center" vertical="center"/>
    </xf>
    <xf numFmtId="178" fontId="0" fillId="2" borderId="0" xfId="0" applyNumberFormat="1" applyFont="1" applyFill="1" applyBorder="1"/>
    <xf numFmtId="178" fontId="27" fillId="2" borderId="11" xfId="570" applyNumberFormat="1" applyFont="1" applyFill="1" applyBorder="1" applyAlignment="1">
      <alignment horizontal="center" vertical="center" wrapText="1"/>
    </xf>
    <xf numFmtId="178" fontId="0" fillId="0" borderId="0" xfId="0" applyNumberFormat="1" applyFont="1" applyFill="1" applyBorder="1"/>
    <xf numFmtId="17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78" fontId="96" fillId="0" borderId="0" xfId="480" applyFont="1" applyFill="1" applyAlignment="1">
      <alignment horizontal="left" vertical="top" wrapText="1"/>
    </xf>
    <xf numFmtId="17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78" fontId="96" fillId="0" borderId="0" xfId="480" applyFont="1" applyFill="1" applyAlignment="1">
      <alignment vertical="top" wrapText="1"/>
    </xf>
    <xf numFmtId="178" fontId="97"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9" fillId="0" borderId="0" xfId="502" applyFont="1" applyFill="1" applyAlignment="1">
      <alignment horizontal="justify" vertical="top"/>
    </xf>
    <xf numFmtId="0" fontId="97"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78" fontId="96" fillId="0" borderId="0" xfId="480" applyFont="1" applyFill="1" applyAlignment="1" applyProtection="1">
      <alignment horizontal="left" vertical="top" wrapText="1"/>
    </xf>
    <xf numFmtId="178" fontId="96" fillId="0" borderId="0" xfId="480" applyFont="1" applyFill="1" applyBorder="1" applyAlignment="1">
      <alignment vertical="top" wrapText="1"/>
    </xf>
    <xf numFmtId="178" fontId="96"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78" fontId="6" fillId="0" borderId="0" xfId="480"/>
    <xf numFmtId="0" fontId="115" fillId="0" borderId="0" xfId="0" applyFont="1" applyFill="1" applyAlignment="1">
      <alignment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78" fontId="25" fillId="0" borderId="42" xfId="570" applyNumberFormat="1" applyFont="1" applyFill="1" applyBorder="1" applyAlignment="1">
      <alignment horizontal="center" vertical="top" wrapText="1"/>
    </xf>
    <xf numFmtId="178" fontId="25" fillId="0" borderId="43" xfId="570" applyNumberFormat="1" applyFont="1" applyFill="1" applyBorder="1" applyAlignment="1">
      <alignment horizontal="center" vertical="top" wrapText="1"/>
    </xf>
    <xf numFmtId="17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78" fontId="25" fillId="2" borderId="42" xfId="570" applyNumberFormat="1" applyFont="1" applyFill="1" applyBorder="1" applyAlignment="1">
      <alignment horizontal="center" vertical="top" wrapText="1"/>
    </xf>
    <xf numFmtId="178" fontId="25" fillId="2" borderId="43" xfId="570" applyNumberFormat="1" applyFont="1" applyFill="1" applyBorder="1" applyAlignment="1">
      <alignment horizontal="center" vertical="top" wrapText="1"/>
    </xf>
    <xf numFmtId="17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79" fontId="14" fillId="2" borderId="25" xfId="0" applyNumberFormat="1" applyFont="1" applyFill="1" applyBorder="1" applyAlignment="1" applyProtection="1">
      <alignment horizontal="center" wrapText="1"/>
      <protection locked="0" hidden="1"/>
    </xf>
    <xf numFmtId="17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hidden="1"/>
    </xf>
    <xf numFmtId="0" fontId="0" fillId="0" borderId="42" xfId="0" applyBorder="1" applyAlignment="1" applyProtection="1">
      <alignment horizontal="left" vertical="center"/>
      <protection locked="0" hidden="1"/>
    </xf>
    <xf numFmtId="0" fontId="0" fillId="0" borderId="42" xfId="0" applyBorder="1" applyAlignment="1" applyProtection="1">
      <alignment horizontal="left" vertical="center"/>
      <protection locked="0"/>
    </xf>
    <xf numFmtId="0" fontId="0" fillId="0" borderId="65" xfId="0" applyFont="1" applyBorder="1" applyAlignment="1" applyProtection="1">
      <alignment vertical="center"/>
      <protection locked="0"/>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hidden="1"/>
    </xf>
    <xf numFmtId="0" fontId="0" fillId="0" borderId="66" xfId="0" applyBorder="1" applyAlignment="1" applyProtection="1">
      <alignment horizontal="left" vertical="center"/>
      <protection locked="0" hidden="1"/>
    </xf>
    <xf numFmtId="0" fontId="0" fillId="0" borderId="66" xfId="0" applyBorder="1" applyAlignment="1" applyProtection="1">
      <alignment horizontal="left" vertical="center"/>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5">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onald.Chan@hongkongcryst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evin.Chu@hongkongcryst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7"/>
      <c r="B2" s="38" t="s">
        <v>975</v>
      </c>
      <c r="C2" s="36"/>
      <c r="D2" s="227"/>
      <c r="E2" s="3"/>
      <c r="F2" s="36"/>
      <c r="G2" s="34"/>
    </row>
    <row r="3" spans="1:7">
      <c r="A3" s="357"/>
      <c r="B3" s="5" t="s">
        <v>964</v>
      </c>
      <c r="C3" s="6"/>
      <c r="D3" s="228"/>
      <c r="E3" s="3"/>
      <c r="F3" s="6"/>
      <c r="G3" s="34"/>
    </row>
    <row r="4" spans="1:7" ht="15.75">
      <c r="A4" s="357"/>
      <c r="B4" s="41" t="s">
        <v>977</v>
      </c>
      <c r="C4" s="7"/>
      <c r="D4" s="229"/>
      <c r="E4" s="3"/>
      <c r="F4" s="7"/>
      <c r="G4" s="34"/>
    </row>
    <row r="5" spans="1:7">
      <c r="A5" s="357"/>
      <c r="B5" s="40" t="s">
        <v>1169</v>
      </c>
      <c r="C5" s="4"/>
      <c r="D5" s="230"/>
      <c r="E5" s="3"/>
      <c r="F5" s="4"/>
      <c r="G5" s="34"/>
    </row>
    <row r="6" spans="1:7">
      <c r="A6" s="357"/>
      <c r="B6" s="8"/>
      <c r="C6" s="8"/>
      <c r="D6" s="231"/>
      <c r="E6" s="8"/>
      <c r="F6" s="8"/>
      <c r="G6" s="34"/>
    </row>
    <row r="7" spans="1:7">
      <c r="A7" s="357"/>
      <c r="B7" s="8"/>
      <c r="C7" s="8"/>
      <c r="D7" s="231"/>
      <c r="E7" s="8"/>
      <c r="F7" s="8"/>
      <c r="G7" s="34"/>
    </row>
    <row r="8" spans="1:7">
      <c r="A8" s="357"/>
      <c r="B8" s="8"/>
      <c r="C8" s="8"/>
      <c r="D8" s="231"/>
      <c r="E8" s="8"/>
      <c r="F8" s="8"/>
      <c r="G8" s="34"/>
    </row>
    <row r="9" spans="1:7">
      <c r="A9" s="357"/>
      <c r="B9" s="360" t="s">
        <v>978</v>
      </c>
      <c r="C9" s="360"/>
      <c r="D9" s="360"/>
      <c r="E9" s="360"/>
      <c r="F9" s="360"/>
      <c r="G9" s="34"/>
    </row>
    <row r="10" spans="1:7" ht="27" customHeight="1">
      <c r="A10" s="357"/>
      <c r="B10" s="361" t="s">
        <v>511</v>
      </c>
      <c r="C10" s="361"/>
      <c r="D10" s="361"/>
      <c r="E10" s="361"/>
      <c r="F10" s="361"/>
      <c r="G10" s="34"/>
    </row>
    <row r="11" spans="1:7" ht="27" customHeight="1">
      <c r="A11" s="357"/>
      <c r="B11" s="362"/>
      <c r="C11" s="362"/>
      <c r="D11" s="362"/>
      <c r="E11" s="362"/>
      <c r="F11" s="362"/>
      <c r="G11" s="34"/>
    </row>
    <row r="12" spans="1:7">
      <c r="A12" s="357"/>
      <c r="B12" s="42" t="s">
        <v>976</v>
      </c>
      <c r="C12" s="43" t="s">
        <v>979</v>
      </c>
      <c r="D12" s="232" t="s">
        <v>980</v>
      </c>
      <c r="E12" s="43" t="s">
        <v>706</v>
      </c>
      <c r="F12" s="43" t="s">
        <v>707</v>
      </c>
      <c r="G12" s="34"/>
    </row>
    <row r="13" spans="1:7" ht="33.75">
      <c r="A13" s="357"/>
      <c r="B13" s="2">
        <v>1</v>
      </c>
      <c r="C13" s="37" t="s">
        <v>1220</v>
      </c>
      <c r="D13" s="39" t="s">
        <v>1004</v>
      </c>
      <c r="E13" s="214" t="s">
        <v>981</v>
      </c>
      <c r="F13" s="214"/>
      <c r="G13" s="34"/>
    </row>
    <row r="14" spans="1:7" ht="33.75">
      <c r="A14" s="357"/>
      <c r="B14" s="2">
        <v>2</v>
      </c>
      <c r="C14" s="37" t="s">
        <v>1220</v>
      </c>
      <c r="D14" s="39" t="s">
        <v>1154</v>
      </c>
      <c r="E14" s="214" t="s">
        <v>607</v>
      </c>
      <c r="F14" s="214" t="s">
        <v>608</v>
      </c>
      <c r="G14" s="34"/>
    </row>
    <row r="15" spans="1:7" ht="89.1" customHeight="1">
      <c r="A15" s="357"/>
      <c r="B15" s="363">
        <v>2.0099999999999998</v>
      </c>
      <c r="C15" s="354" t="s">
        <v>1220</v>
      </c>
      <c r="D15" s="366" t="s">
        <v>2745</v>
      </c>
      <c r="E15" s="215" t="s">
        <v>708</v>
      </c>
      <c r="F15" s="215" t="s">
        <v>711</v>
      </c>
      <c r="G15" s="34"/>
    </row>
    <row r="16" spans="1:7" ht="99" customHeight="1">
      <c r="A16" s="357"/>
      <c r="B16" s="364"/>
      <c r="C16" s="355"/>
      <c r="D16" s="367"/>
      <c r="E16" s="216"/>
      <c r="F16" s="216" t="s">
        <v>709</v>
      </c>
      <c r="G16" s="34"/>
    </row>
    <row r="17" spans="1:7" ht="63" customHeight="1">
      <c r="A17" s="357"/>
      <c r="B17" s="365"/>
      <c r="C17" s="356"/>
      <c r="D17" s="368"/>
      <c r="E17" s="37"/>
      <c r="F17" s="37" t="s">
        <v>710</v>
      </c>
      <c r="G17" s="34"/>
    </row>
    <row r="18" spans="1:7" ht="117" customHeight="1">
      <c r="A18" s="357"/>
      <c r="B18" s="363">
        <v>2.02</v>
      </c>
      <c r="C18" s="354" t="s">
        <v>1220</v>
      </c>
      <c r="D18" s="366" t="s">
        <v>2746</v>
      </c>
      <c r="E18" s="215" t="s">
        <v>512</v>
      </c>
      <c r="F18" s="215" t="s">
        <v>601</v>
      </c>
      <c r="G18" s="34"/>
    </row>
    <row r="19" spans="1:7" ht="71.099999999999994" customHeight="1">
      <c r="A19" s="357"/>
      <c r="B19" s="364"/>
      <c r="C19" s="355"/>
      <c r="D19" s="367"/>
      <c r="E19" s="216" t="s">
        <v>606</v>
      </c>
      <c r="F19" s="216" t="s">
        <v>513</v>
      </c>
      <c r="G19" s="34"/>
    </row>
    <row r="20" spans="1:7" ht="90.75" customHeight="1">
      <c r="A20" s="357"/>
      <c r="B20" s="364"/>
      <c r="C20" s="355"/>
      <c r="D20" s="367"/>
      <c r="E20" s="216"/>
      <c r="F20" s="216" t="s">
        <v>713</v>
      </c>
      <c r="G20" s="34"/>
    </row>
    <row r="21" spans="1:7" ht="74.25" customHeight="1">
      <c r="A21" s="357"/>
      <c r="B21" s="365"/>
      <c r="C21" s="356"/>
      <c r="D21" s="368"/>
      <c r="E21" s="37"/>
      <c r="F21" s="37" t="s">
        <v>712</v>
      </c>
      <c r="G21" s="34"/>
    </row>
    <row r="22" spans="1:7" ht="90" customHeight="1">
      <c r="A22" s="357"/>
      <c r="B22" s="348">
        <v>2.0299999999999998</v>
      </c>
      <c r="C22" s="348" t="s">
        <v>947</v>
      </c>
      <c r="D22" s="351" t="s">
        <v>2747</v>
      </c>
      <c r="E22" s="354" t="s">
        <v>510</v>
      </c>
      <c r="F22" s="215" t="s">
        <v>534</v>
      </c>
      <c r="G22" s="34"/>
    </row>
    <row r="23" spans="1:7" ht="109.5" customHeight="1">
      <c r="A23" s="357"/>
      <c r="B23" s="349"/>
      <c r="C23" s="349"/>
      <c r="D23" s="352"/>
      <c r="E23" s="355"/>
      <c r="F23" s="216" t="s">
        <v>948</v>
      </c>
      <c r="G23" s="34"/>
    </row>
    <row r="24" spans="1:7" ht="74.25" customHeight="1">
      <c r="A24" s="357"/>
      <c r="B24" s="350"/>
      <c r="C24" s="350"/>
      <c r="D24" s="353"/>
      <c r="E24" s="356"/>
      <c r="F24" s="37" t="s">
        <v>509</v>
      </c>
      <c r="G24" s="34"/>
    </row>
    <row r="25" spans="1:7" ht="72" customHeight="1">
      <c r="A25" s="357"/>
      <c r="B25" s="2" t="s">
        <v>532</v>
      </c>
      <c r="C25" s="37" t="s">
        <v>533</v>
      </c>
      <c r="D25" s="39" t="s">
        <v>2748</v>
      </c>
      <c r="E25" s="37" t="s">
        <v>2741</v>
      </c>
      <c r="F25" s="37" t="s">
        <v>535</v>
      </c>
      <c r="G25" s="34"/>
    </row>
    <row r="26" spans="1:7" ht="98.1" customHeight="1">
      <c r="A26" s="357"/>
      <c r="B26" s="345">
        <v>3</v>
      </c>
      <c r="C26" s="363" t="s">
        <v>79</v>
      </c>
      <c r="D26" s="366" t="s">
        <v>2749</v>
      </c>
      <c r="E26" s="354" t="s">
        <v>0</v>
      </c>
      <c r="F26" s="215" t="s">
        <v>73</v>
      </c>
      <c r="G26" s="34"/>
    </row>
    <row r="27" spans="1:7" ht="90" customHeight="1">
      <c r="A27" s="357"/>
      <c r="B27" s="346"/>
      <c r="C27" s="364"/>
      <c r="D27" s="367"/>
      <c r="E27" s="355"/>
      <c r="F27" s="216" t="s">
        <v>68</v>
      </c>
      <c r="G27" s="34"/>
    </row>
    <row r="28" spans="1:7" ht="19.350000000000001" customHeight="1">
      <c r="A28" s="357"/>
      <c r="B28" s="346"/>
      <c r="C28" s="364"/>
      <c r="D28" s="367"/>
      <c r="E28" s="355"/>
      <c r="F28" s="216" t="s">
        <v>69</v>
      </c>
      <c r="G28" s="34"/>
    </row>
    <row r="29" spans="1:7" ht="74.45" customHeight="1">
      <c r="A29" s="357"/>
      <c r="B29" s="346"/>
      <c r="C29" s="364"/>
      <c r="D29" s="367"/>
      <c r="E29" s="355"/>
      <c r="F29" s="216" t="s">
        <v>70</v>
      </c>
      <c r="G29" s="34"/>
    </row>
    <row r="30" spans="1:7" ht="62.45" customHeight="1">
      <c r="A30" s="357"/>
      <c r="B30" s="346"/>
      <c r="C30" s="364"/>
      <c r="D30" s="367"/>
      <c r="E30" s="355"/>
      <c r="F30" s="216" t="s">
        <v>71</v>
      </c>
      <c r="G30" s="34"/>
    </row>
    <row r="31" spans="1:7" ht="81" customHeight="1">
      <c r="A31" s="357"/>
      <c r="B31" s="346"/>
      <c r="C31" s="364"/>
      <c r="D31" s="367"/>
      <c r="E31" s="355"/>
      <c r="F31" s="216" t="s">
        <v>72</v>
      </c>
      <c r="G31" s="34"/>
    </row>
    <row r="32" spans="1:7" ht="48.75" customHeight="1">
      <c r="A32" s="357"/>
      <c r="B32" s="346"/>
      <c r="C32" s="364"/>
      <c r="D32" s="367"/>
      <c r="E32" s="355"/>
      <c r="F32" s="216" t="s">
        <v>75</v>
      </c>
      <c r="G32" s="34"/>
    </row>
    <row r="33" spans="1:7" ht="98.45" customHeight="1">
      <c r="A33" s="357"/>
      <c r="B33" s="346"/>
      <c r="C33" s="364"/>
      <c r="D33" s="367"/>
      <c r="E33" s="355"/>
      <c r="F33" s="216" t="s">
        <v>74</v>
      </c>
      <c r="G33" s="34"/>
    </row>
    <row r="34" spans="1:7" ht="89.1" customHeight="1">
      <c r="A34" s="357"/>
      <c r="B34" s="346"/>
      <c r="C34" s="364"/>
      <c r="D34" s="367"/>
      <c r="E34" s="355"/>
      <c r="F34" s="216" t="s">
        <v>76</v>
      </c>
      <c r="G34" s="34"/>
    </row>
    <row r="35" spans="1:7" ht="29.1" customHeight="1">
      <c r="A35" s="357"/>
      <c r="B35" s="346"/>
      <c r="C35" s="364"/>
      <c r="D35" s="367"/>
      <c r="E35" s="355"/>
      <c r="F35" s="216" t="s">
        <v>77</v>
      </c>
      <c r="G35" s="34"/>
    </row>
    <row r="36" spans="1:7" ht="126.75">
      <c r="A36" s="357"/>
      <c r="B36" s="347"/>
      <c r="C36" s="365"/>
      <c r="D36" s="368"/>
      <c r="E36" s="356"/>
      <c r="F36" s="217" t="s">
        <v>78</v>
      </c>
      <c r="G36" s="34"/>
    </row>
    <row r="37" spans="1:7" ht="112.5">
      <c r="A37" s="357"/>
      <c r="B37" s="176">
        <v>3.01</v>
      </c>
      <c r="C37" s="177" t="s">
        <v>79</v>
      </c>
      <c r="D37" s="39" t="s">
        <v>2750</v>
      </c>
      <c r="E37" s="218" t="s">
        <v>1475</v>
      </c>
      <c r="F37" s="219" t="s">
        <v>1602</v>
      </c>
      <c r="G37" s="34"/>
    </row>
    <row r="38" spans="1:7" ht="101.25">
      <c r="A38" s="357"/>
      <c r="B38" s="176">
        <v>3.02</v>
      </c>
      <c r="C38" s="177" t="s">
        <v>1509</v>
      </c>
      <c r="D38" s="39" t="s">
        <v>2751</v>
      </c>
      <c r="E38" s="218" t="s">
        <v>1524</v>
      </c>
      <c r="F38" s="219" t="s">
        <v>1603</v>
      </c>
      <c r="G38" s="34"/>
    </row>
    <row r="39" spans="1:7" ht="101.25">
      <c r="A39" s="357"/>
      <c r="B39" s="192">
        <v>4</v>
      </c>
      <c r="C39" s="191" t="s">
        <v>1782</v>
      </c>
      <c r="D39" s="39" t="s">
        <v>2752</v>
      </c>
      <c r="E39" s="37" t="s">
        <v>2680</v>
      </c>
      <c r="F39" s="37" t="s">
        <v>1783</v>
      </c>
      <c r="G39" s="34"/>
    </row>
    <row r="40" spans="1:7" ht="56.25">
      <c r="A40" s="357"/>
      <c r="B40" s="176">
        <v>4.01</v>
      </c>
      <c r="C40" s="191" t="s">
        <v>1782</v>
      </c>
      <c r="D40" s="39" t="s">
        <v>2754</v>
      </c>
      <c r="E40" s="37" t="s">
        <v>2700</v>
      </c>
      <c r="F40" s="37" t="s">
        <v>2706</v>
      </c>
      <c r="G40" s="34"/>
    </row>
    <row r="41" spans="1:7" ht="56.25">
      <c r="A41" s="357"/>
      <c r="B41" s="176" t="s">
        <v>2739</v>
      </c>
      <c r="C41" s="191" t="s">
        <v>1782</v>
      </c>
      <c r="D41" s="39" t="s">
        <v>2753</v>
      </c>
      <c r="E41" s="37" t="s">
        <v>2742</v>
      </c>
      <c r="F41" s="37" t="s">
        <v>2740</v>
      </c>
      <c r="G41" s="34"/>
    </row>
    <row r="42" spans="1:7" ht="56.25">
      <c r="A42" s="357"/>
      <c r="B42" s="176" t="s">
        <v>2791</v>
      </c>
      <c r="C42" s="191" t="s">
        <v>1782</v>
      </c>
      <c r="D42" s="39" t="s">
        <v>2962</v>
      </c>
      <c r="E42" s="37" t="s">
        <v>2741</v>
      </c>
      <c r="F42" s="37" t="s">
        <v>2792</v>
      </c>
      <c r="G42" s="34"/>
    </row>
    <row r="43" spans="1:7" ht="123.75">
      <c r="A43" s="357"/>
      <c r="B43" s="208">
        <v>4.0999999999999996</v>
      </c>
      <c r="C43" s="191" t="s">
        <v>2961</v>
      </c>
      <c r="D43" s="209">
        <v>42867</v>
      </c>
      <c r="E43" s="220" t="s">
        <v>2964</v>
      </c>
      <c r="F43" s="37" t="s">
        <v>2963</v>
      </c>
      <c r="G43" s="34"/>
    </row>
    <row r="44" spans="1:7" ht="78.75">
      <c r="A44" s="357"/>
      <c r="B44" s="208">
        <v>4.2</v>
      </c>
      <c r="C44" s="191" t="s">
        <v>2961</v>
      </c>
      <c r="D44" s="209">
        <v>42704</v>
      </c>
      <c r="E44" s="220" t="s">
        <v>3219</v>
      </c>
      <c r="F44" s="37" t="s">
        <v>3184</v>
      </c>
      <c r="G44" s="34"/>
    </row>
    <row r="45" spans="1:7" ht="157.5">
      <c r="A45" s="357"/>
      <c r="B45" s="287">
        <v>5</v>
      </c>
      <c r="C45" s="191" t="s">
        <v>2961</v>
      </c>
      <c r="D45" s="209">
        <v>42867</v>
      </c>
      <c r="E45" s="220" t="s">
        <v>14011</v>
      </c>
      <c r="F45" s="37" t="s">
        <v>13595</v>
      </c>
      <c r="G45" s="34"/>
    </row>
    <row r="46" spans="1:7" ht="45">
      <c r="A46" s="357"/>
      <c r="B46" s="208">
        <v>5.01</v>
      </c>
      <c r="C46" s="191" t="s">
        <v>2961</v>
      </c>
      <c r="D46" s="209">
        <v>42907</v>
      </c>
      <c r="E46" s="220" t="s">
        <v>14067</v>
      </c>
      <c r="F46" s="37" t="s">
        <v>13595</v>
      </c>
      <c r="G46" s="34"/>
    </row>
    <row r="47" spans="1:7" ht="67.5">
      <c r="A47" s="357"/>
      <c r="B47" s="208">
        <v>5.0999999999999996</v>
      </c>
      <c r="C47" s="191" t="s">
        <v>2961</v>
      </c>
      <c r="D47" s="209">
        <v>43070</v>
      </c>
      <c r="E47" s="220" t="s">
        <v>14293</v>
      </c>
      <c r="F47" s="37" t="s">
        <v>14294</v>
      </c>
      <c r="G47" s="34"/>
    </row>
    <row r="48" spans="1:7" ht="56.25">
      <c r="A48" s="357"/>
      <c r="B48" s="208">
        <v>5.1100000000000003</v>
      </c>
      <c r="C48" s="191" t="s">
        <v>14574</v>
      </c>
      <c r="D48" s="209">
        <v>43217</v>
      </c>
      <c r="E48" s="220" t="s">
        <v>14720</v>
      </c>
      <c r="F48" s="37" t="s">
        <v>14615</v>
      </c>
      <c r="G48" s="34"/>
    </row>
    <row r="49" spans="1:7" ht="13.5" thickBot="1">
      <c r="A49" s="358"/>
      <c r="B49" s="359" t="str">
        <f ca="1">OFFSET(L!$C$1,MATCH("General"&amp;"Cpy",L!$A:$A,0)-1,SL,,)</f>
        <v>© 2018 Responsible Minerals Initiative. All rights reserved.</v>
      </c>
      <c r="C49" s="359"/>
      <c r="D49" s="359"/>
      <c r="E49" s="359"/>
      <c r="F49" s="359"/>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6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9"/>
      <c r="G3" s="419"/>
      <c r="H3" s="419"/>
      <c r="I3" s="194"/>
      <c r="J3" s="173" t="s">
        <v>14599</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15436</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15425</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4" t="s">
        <v>15426</v>
      </c>
      <c r="E16" s="427"/>
      <c r="F16" s="427"/>
      <c r="G16" s="427"/>
      <c r="H16" s="427"/>
      <c r="I16" s="427"/>
      <c r="J16" s="42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15427</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15428</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4" t="s">
        <v>15429</v>
      </c>
      <c r="E20" s="427"/>
      <c r="F20" s="427"/>
      <c r="G20" s="427"/>
      <c r="H20" s="427"/>
      <c r="I20" s="427"/>
      <c r="J20" s="42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15427</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29">
        <v>43262</v>
      </c>
      <c r="E22" s="430"/>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1" t="str">
        <f ca="1">OFFSET(L!$C$1,MATCH("Declaration"&amp;ADDRESS(ROW(),COLUMN(),4),L!$A:$A,0)-1,SL,,)</f>
        <v>Answer the following questions 1 - 7 based on the declaration scope indicated above</v>
      </c>
      <c r="C24" s="431"/>
      <c r="D24" s="431"/>
      <c r="E24" s="431"/>
      <c r="F24" s="431"/>
      <c r="G24" s="431"/>
      <c r="H24" s="431"/>
      <c r="I24" s="431"/>
      <c r="J24" s="43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t="s">
        <v>15430</v>
      </c>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565</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565</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t="s">
        <v>3221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t="s">
        <v>3221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96" t="s">
        <v>3221</v>
      </c>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564</v>
      </c>
      <c r="E57" s="376"/>
      <c r="F57" s="59"/>
      <c r="G57" s="377" t="s">
        <v>15431</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7" t="s">
        <v>15431</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564</v>
      </c>
      <c r="E59" s="376"/>
      <c r="F59" s="59"/>
      <c r="G59" s="377" t="s">
        <v>15431</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564</v>
      </c>
      <c r="E71" s="376"/>
      <c r="F71" s="69"/>
      <c r="G71" s="403"/>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564</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4" priority="51" stopIfTrue="1">
      <formula>AND(OR($D$26="No",AND($D$26="Yes",$D$32="No")),OR($D$27="No",AND($D$27="Yes",$D$33="No")), OR($D$28="No",AND($D$28="Yes",$D$34="No")), OR($D$29="No",AND($D$29="Yes",$D$35="No")))</formula>
    </cfRule>
    <cfRule type="expression" dxfId="83" priority="52" stopIfTrue="1">
      <formula>IF(D69="",TRUE)</formula>
    </cfRule>
  </conditionalFormatting>
  <conditionalFormatting sqref="G71:J71">
    <cfRule type="expression" dxfId="82" priority="23" stopIfTrue="1">
      <formula>IF(AND($D$71="Yes",$G$71=""),TRUE)</formula>
    </cfRule>
  </conditionalFormatting>
  <conditionalFormatting sqref="D26:E26">
    <cfRule type="expression" dxfId="81" priority="103" stopIfTrue="1">
      <formula>IF($D$26="",TRUE)</formula>
    </cfRule>
  </conditionalFormatting>
  <conditionalFormatting sqref="D27:E27">
    <cfRule type="expression" dxfId="80" priority="110" stopIfTrue="1">
      <formula>IF($D$27="",TRUE)</formula>
    </cfRule>
  </conditionalFormatting>
  <conditionalFormatting sqref="D28:E28">
    <cfRule type="expression" dxfId="79" priority="111" stopIfTrue="1">
      <formula>IF($D$28="",TRUE)</formula>
    </cfRule>
  </conditionalFormatting>
  <conditionalFormatting sqref="D29:E29">
    <cfRule type="expression" dxfId="78" priority="112" stopIfTrue="1">
      <formula>IF($D$29="",TRUE)</formula>
    </cfRule>
  </conditionalFormatting>
  <conditionalFormatting sqref="D8:J8">
    <cfRule type="expression" dxfId="77" priority="117" stopIfTrue="1">
      <formula>IF($D$8="",TRUE)</formula>
    </cfRule>
  </conditionalFormatting>
  <conditionalFormatting sqref="D9:G9">
    <cfRule type="expression" dxfId="76" priority="118" stopIfTrue="1">
      <formula>IF($D$9="",TRUE)</formula>
    </cfRule>
  </conditionalFormatting>
  <conditionalFormatting sqref="D15:J15">
    <cfRule type="expression" dxfId="75" priority="119" stopIfTrue="1">
      <formula>IF($D$15="",TRUE)</formula>
    </cfRule>
  </conditionalFormatting>
  <conditionalFormatting sqref="D16:J16">
    <cfRule type="expression" dxfId="74" priority="120" stopIfTrue="1">
      <formula>IF($D$16="",TRUE)</formula>
    </cfRule>
  </conditionalFormatting>
  <conditionalFormatting sqref="D17:J17">
    <cfRule type="expression" dxfId="73" priority="121" stopIfTrue="1">
      <formula>IF($D$17="",TRUE)</formula>
    </cfRule>
  </conditionalFormatting>
  <conditionalFormatting sqref="D18:J18">
    <cfRule type="expression" dxfId="72" priority="122" stopIfTrue="1">
      <formula>IF($D$18="",TRUE)</formula>
    </cfRule>
  </conditionalFormatting>
  <conditionalFormatting sqref="D22:E22">
    <cfRule type="expression" dxfId="71" priority="125" stopIfTrue="1">
      <formula>IF($D$22="",TRUE)</formula>
    </cfRule>
  </conditionalFormatting>
  <conditionalFormatting sqref="D10:J10">
    <cfRule type="expression" dxfId="70" priority="22" stopIfTrue="1">
      <formula>IF($D$9=$Q$9,TRUE)</formula>
    </cfRule>
    <cfRule type="expression" dxfId="69" priority="132" stopIfTrue="1">
      <formula>IF(AND($D$10="",$D$9=$R$9),TRUE)</formula>
    </cfRule>
  </conditionalFormatting>
  <conditionalFormatting sqref="D34:E34 D40:E40 D46:E46 D52:E52 D58:E58 D64:E64">
    <cfRule type="expression" dxfId="68" priority="15" stopIfTrue="1">
      <formula>$P$28=""</formula>
    </cfRule>
  </conditionalFormatting>
  <conditionalFormatting sqref="D35:E35 D41:E41 D47:E47 D53:E53 D59:E59 D65:E65">
    <cfRule type="expression" dxfId="67" priority="130" stopIfTrue="1">
      <formula>$P$29=""</formula>
    </cfRule>
  </conditionalFormatting>
  <conditionalFormatting sqref="D32:E32">
    <cfRule type="expression" dxfId="66" priority="108" stopIfTrue="1">
      <formula>$P$26=""</formula>
    </cfRule>
  </conditionalFormatting>
  <conditionalFormatting sqref="D32:E32">
    <cfRule type="expression" dxfId="65" priority="21" stopIfTrue="1">
      <formula>IF(AND(OR($D$26="Yes",$D$26=""),$D$32=""),1,0)</formula>
    </cfRule>
  </conditionalFormatting>
  <conditionalFormatting sqref="D38 D44 D50 D56 D62">
    <cfRule type="expression" dxfId="64" priority="17" stopIfTrue="1">
      <formula>$P$32=""</formula>
    </cfRule>
  </conditionalFormatting>
  <conditionalFormatting sqref="D39:E39 D45 D51 D57 D63">
    <cfRule type="expression" dxfId="63" priority="16" stopIfTrue="1">
      <formula>$P$33=""</formula>
    </cfRule>
  </conditionalFormatting>
  <conditionalFormatting sqref="D40 D46 D52 D58 D64">
    <cfRule type="expression" dxfId="62" priority="6" stopIfTrue="1">
      <formula>$P$34=""</formula>
    </cfRule>
    <cfRule type="expression" dxfId="61" priority="128" stopIfTrue="1">
      <formula>IF(AND(OR($D$28="Yes",$D$28=""),D40=""),1,0)</formula>
    </cfRule>
  </conditionalFormatting>
  <conditionalFormatting sqref="D41 D47 D53 D59 D65">
    <cfRule type="expression" dxfId="60" priority="14" stopIfTrue="1">
      <formula>$P$35=""</formula>
    </cfRule>
  </conditionalFormatting>
  <conditionalFormatting sqref="D38:E38 D44:E44 D50:E50 D56:E56 D62:E62">
    <cfRule type="expression" dxfId="59" priority="19" stopIfTrue="1">
      <formula>$P$26=""</formula>
    </cfRule>
    <cfRule type="expression" dxfId="58" priority="20" stopIfTrue="1">
      <formula>IF(AND(OR($D$26="Yes",$D$26=""),D38=""),1,0)</formula>
    </cfRule>
  </conditionalFormatting>
  <conditionalFormatting sqref="G79:J79">
    <cfRule type="expression" dxfId="57" priority="13" stopIfTrue="1">
      <formula>IF(AND($D$79="Yes, using other format (describe)",$G$79=""),TRUE)</formula>
    </cfRule>
  </conditionalFormatting>
  <conditionalFormatting sqref="D39:E39 D45:E45 D51:E51 D57:E57 D63:E63">
    <cfRule type="expression" dxfId="56" priority="126" stopIfTrue="1">
      <formula>$P$39=""</formula>
    </cfRule>
    <cfRule type="expression" dxfId="55" priority="127" stopIfTrue="1">
      <formula>IF(AND(OR($D$27="Yes",$D$27=""),D39=""),1,0)</formula>
    </cfRule>
  </conditionalFormatting>
  <conditionalFormatting sqref="D33:E33">
    <cfRule type="expression" dxfId="54" priority="8" stopIfTrue="1">
      <formula>IF(AND(OR($D$27="Yes",$D$27=""),$D$33=""),1,0)</formula>
    </cfRule>
    <cfRule type="expression" dxfId="53" priority="9" stopIfTrue="1">
      <formula>$P$27=""</formula>
    </cfRule>
  </conditionalFormatting>
  <conditionalFormatting sqref="D34:E34">
    <cfRule type="expression" dxfId="52" priority="129" stopIfTrue="1">
      <formula>IF(AND(OR($D$28="Yes",$D$28=""),$D$34=""),1,0)</formula>
    </cfRule>
  </conditionalFormatting>
  <conditionalFormatting sqref="D41:E41 D47:E47 D53:E53 D59:E59 D65:E65">
    <cfRule type="expression" dxfId="51" priority="131" stopIfTrue="1">
      <formula>IF(AND(OR($D$29="Yes",$D$29=""),D41=""),1,0)</formula>
    </cfRule>
  </conditionalFormatting>
  <conditionalFormatting sqref="D35:E35">
    <cfRule type="expression" dxfId="50" priority="5" stopIfTrue="1">
      <formula>IF(AND(OR($D$29="Yes",$D$29=""),$D$35=""),1,0)</formula>
    </cfRule>
  </conditionalFormatting>
  <conditionalFormatting sqref="D20:J20">
    <cfRule type="expression" dxfId="49" priority="1" stopIfTrue="1">
      <formula>IF($D$20="",TRUE)</formula>
    </cfRule>
  </conditionalFormatting>
  <conditionalFormatting sqref="D21:J21">
    <cfRule type="expression" dxfId="48"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D28" sqref="D28"/>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2" t="str">
        <f ca="1">OFFSET(L!$C$1,MATCH("Smelter List"&amp;ADDRESS(ROW(),COLUMN(),4),L!$A:$A,0)-1,SL,,)</f>
        <v>Link to "RMAP Conformant Smelter List"</v>
      </c>
      <c r="K2" s="433"/>
      <c r="L2" s="433"/>
      <c r="M2" s="433"/>
      <c r="N2" s="433"/>
      <c r="O2" s="433"/>
      <c r="P2" s="271"/>
      <c r="Q2" s="272"/>
      <c r="R2" s="273"/>
      <c r="S2" s="273"/>
      <c r="T2" s="273"/>
      <c r="U2" s="203"/>
      <c r="V2" s="203"/>
      <c r="W2" s="204"/>
      <c r="X2" s="203"/>
      <c r="Y2" s="203"/>
      <c r="Z2" s="203"/>
      <c r="AH2" s="184" t="s">
        <v>563</v>
      </c>
    </row>
    <row r="3" spans="1:34" s="25" customFormat="1" ht="274.5" customHeight="1">
      <c r="A3" s="222"/>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74"/>
      <c r="G3" s="435" t="str">
        <f ca="1">OFFSET(L!$C$1,MATCH("General"&amp;"Cpy",L!$A:$A,0)-1,SL,,)</f>
        <v>© 2018 Responsible Minerals Initiative. All rights reserved.</v>
      </c>
      <c r="H3" s="435"/>
      <c r="I3" s="436"/>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25">
      <c r="A5" s="445" t="s">
        <v>874</v>
      </c>
      <c r="B5" s="446" t="s">
        <v>1264</v>
      </c>
      <c r="C5" s="447" t="s">
        <v>969</v>
      </c>
      <c r="D5" s="445" t="s">
        <v>969</v>
      </c>
      <c r="E5" s="445" t="s">
        <v>15432</v>
      </c>
      <c r="F5" s="445" t="s">
        <v>874</v>
      </c>
      <c r="G5" s="445" t="s">
        <v>15433</v>
      </c>
      <c r="H5" s="448">
        <v>0</v>
      </c>
      <c r="I5" s="449" t="s">
        <v>2069</v>
      </c>
      <c r="J5" s="449" t="s">
        <v>15434</v>
      </c>
      <c r="K5" s="240"/>
      <c r="L5" s="240"/>
      <c r="M5" s="240"/>
      <c r="N5" s="240"/>
      <c r="O5" s="240"/>
      <c r="P5" s="239"/>
      <c r="Q5" s="241"/>
      <c r="R5" s="236" t="str">
        <f ca="1">IF(ISERROR($V5),"",OFFSET('Smelter Look-up'!$C$4,$V5-4,0)&amp;"")</f>
        <v>EM Vinto</v>
      </c>
      <c r="S5" s="250" t="str">
        <f t="shared" ref="S5:S58" ca="1" si="0">IF(B5="","",IF(ISERROR(MATCH($E5,CL,0)),"Unknown",INDIRECT("'C'!$A$"&amp;MATCH($E5,CL,0)+1)))</f>
        <v>Unknown</v>
      </c>
      <c r="T5" s="250" t="str">
        <f ca="1">IF(B5="","",IF(ISERROR(MATCH($J5,SorP!$B$1:$B$6230,0)),"",INDIRECT("'SorP'!$A$"&amp;MATCH($J5,SorP!$B$1:$B$6230,0))))</f>
        <v/>
      </c>
      <c r="U5" s="280"/>
      <c r="V5" s="281">
        <f>IF(C5="",NA(),MATCH($B5&amp;$C5,'Smelter Look-up'!$J:$J,0))</f>
        <v>380</v>
      </c>
      <c r="W5" s="282"/>
      <c r="X5" s="282">
        <f t="shared" ref="X5:X58" si="1">IF(AND(C5="Smelter not listed",OR(LEN(D5)=0,LEN(E5)=0)),1,0)</f>
        <v>0</v>
      </c>
      <c r="Y5" s="282"/>
      <c r="Z5" s="282"/>
      <c r="AB5" s="284" t="str">
        <f t="shared" ref="AB5:AB58" si="2">B5&amp;C5</f>
        <v>TinEM Vinto</v>
      </c>
    </row>
    <row r="6" spans="1:34" s="283" customFormat="1" ht="20.25">
      <c r="A6" s="450" t="s">
        <v>900</v>
      </c>
      <c r="B6" s="451" t="s">
        <v>1264</v>
      </c>
      <c r="C6" s="447" t="s">
        <v>2620</v>
      </c>
      <c r="D6" s="450" t="s">
        <v>2620</v>
      </c>
      <c r="E6" s="450" t="s">
        <v>1238</v>
      </c>
      <c r="F6" s="450" t="s">
        <v>900</v>
      </c>
      <c r="G6" s="450" t="s">
        <v>15433</v>
      </c>
      <c r="H6" s="448">
        <v>0</v>
      </c>
      <c r="I6" s="449" t="s">
        <v>2065</v>
      </c>
      <c r="J6" s="449" t="s">
        <v>15435</v>
      </c>
      <c r="K6" s="240"/>
      <c r="L6" s="240"/>
      <c r="M6" s="240"/>
      <c r="N6" s="240"/>
      <c r="O6" s="240"/>
      <c r="P6" s="239"/>
      <c r="Q6" s="241"/>
      <c r="R6" s="236" t="str">
        <f ca="1">IF(ISERROR($V6),"",OFFSET('Smelter Look-up'!$C$4,$V6-4,0)&amp;"")</f>
        <v>PT Refined Bangka Tin</v>
      </c>
      <c r="S6" s="250" t="str">
        <f t="shared" ca="1" si="0"/>
        <v>ID</v>
      </c>
      <c r="T6" s="250" t="str">
        <f ca="1">IF(B6="","",IF(ISERROR(MATCH($J6,SorP!$B$1:$B$6230,0)),"",INDIRECT("'SorP'!$A$"&amp;MATCH($J6,SorP!$B$1:$B$6230,0))))</f>
        <v/>
      </c>
      <c r="U6" s="280"/>
      <c r="V6" s="281">
        <f>IF(C6="",NA(),MATCH($B6&amp;$C6,'Smelter Look-up'!$J:$J,0))</f>
        <v>463</v>
      </c>
      <c r="W6" s="282"/>
      <c r="X6" s="282">
        <f t="shared" si="1"/>
        <v>0</v>
      </c>
      <c r="Y6" s="282"/>
      <c r="Z6" s="282"/>
      <c r="AB6" s="284" t="str">
        <f t="shared" si="2"/>
        <v>TinPT Refined Bangka Tin</v>
      </c>
    </row>
    <row r="7" spans="1:34" s="283" customFormat="1" ht="20.25">
      <c r="A7" s="450" t="s">
        <v>925</v>
      </c>
      <c r="B7" s="451" t="s">
        <v>1266</v>
      </c>
      <c r="C7" s="447" t="s">
        <v>1532</v>
      </c>
      <c r="D7" s="450" t="s">
        <v>1532</v>
      </c>
      <c r="E7" s="450" t="s">
        <v>1232</v>
      </c>
      <c r="F7" s="450" t="s">
        <v>925</v>
      </c>
      <c r="G7" s="450" t="s">
        <v>15433</v>
      </c>
      <c r="H7" s="448">
        <v>0</v>
      </c>
      <c r="I7" s="449" t="s">
        <v>2145</v>
      </c>
      <c r="J7" s="449" t="s">
        <v>1972</v>
      </c>
      <c r="K7" s="240"/>
      <c r="L7" s="240"/>
      <c r="M7" s="240"/>
      <c r="N7" s="240"/>
      <c r="O7" s="240"/>
      <c r="P7" s="239"/>
      <c r="Q7" s="241"/>
      <c r="R7" s="236" t="str">
        <f ca="1">IF(ISERROR($V7),"",OFFSET('Smelter Look-up'!$C$4,$V7-4,0)&amp;"")</f>
        <v>Xiamen Tungsten Co., Ltd.</v>
      </c>
      <c r="S7" s="250" t="str">
        <f t="shared" ca="1" si="0"/>
        <v>CN</v>
      </c>
      <c r="T7" s="250" t="str">
        <f ca="1">IF(B7="","",IF(ISERROR(MATCH($J7,SorP!$B$1:$B$6230,0)),"",INDIRECT("'SorP'!$A$"&amp;MATCH($J7,SorP!$B$1:$B$6230,0))))</f>
        <v>CN-35</v>
      </c>
      <c r="U7" s="280"/>
      <c r="V7" s="281">
        <f>IF(C7="",NA(),MATCH($B7&amp;$C7,'Smelter Look-up'!$J:$J,0))</f>
        <v>571</v>
      </c>
      <c r="W7" s="282"/>
      <c r="X7" s="282">
        <f t="shared" si="1"/>
        <v>0</v>
      </c>
      <c r="Y7" s="282"/>
      <c r="Z7" s="282"/>
      <c r="AB7" s="284" t="str">
        <f t="shared" si="2"/>
        <v>TungstenXiamen Tungsten Co., Ltd.</v>
      </c>
    </row>
    <row r="8" spans="1:34" s="283" customFormat="1" ht="20.25">
      <c r="A8" s="450" t="s">
        <v>921</v>
      </c>
      <c r="B8" s="451" t="s">
        <v>1266</v>
      </c>
      <c r="C8" s="447" t="s">
        <v>164</v>
      </c>
      <c r="D8" s="450" t="s">
        <v>164</v>
      </c>
      <c r="E8" s="450" t="s">
        <v>1232</v>
      </c>
      <c r="F8" s="450" t="s">
        <v>921</v>
      </c>
      <c r="G8" s="450" t="s">
        <v>15433</v>
      </c>
      <c r="H8" s="448">
        <v>0</v>
      </c>
      <c r="I8" s="449" t="s">
        <v>2074</v>
      </c>
      <c r="J8" s="449" t="s">
        <v>1866</v>
      </c>
      <c r="K8" s="240"/>
      <c r="L8" s="240"/>
      <c r="M8" s="240"/>
      <c r="N8" s="240"/>
      <c r="O8" s="240"/>
      <c r="P8" s="239"/>
      <c r="Q8" s="241"/>
      <c r="R8" s="236" t="str">
        <f ca="1">IF(ISERROR($V8),"",OFFSET('Smelter Look-up'!$C$4,$V8-4,0)&amp;"")</f>
        <v>Ganzhou Huaxing Tungsten Products Co., Ltd.</v>
      </c>
      <c r="S8" s="250" t="str">
        <f t="shared" ca="1" si="0"/>
        <v>CN</v>
      </c>
      <c r="T8" s="250" t="str">
        <f ca="1">IF(B8="","",IF(ISERROR(MATCH($J8,SorP!$B$1:$B$6230,0)),"",INDIRECT("'SorP'!$A$"&amp;MATCH($J8,SorP!$B$1:$B$6230,0))))</f>
        <v>CN-36</v>
      </c>
      <c r="U8" s="280"/>
      <c r="V8" s="281">
        <f>IF(C8="",NA(),MATCH($B8&amp;$C8,'Smelter Look-up'!$J:$J,0))</f>
        <v>524</v>
      </c>
      <c r="W8" s="282"/>
      <c r="X8" s="282">
        <f t="shared" si="1"/>
        <v>0</v>
      </c>
      <c r="Y8" s="282"/>
      <c r="Z8" s="282"/>
      <c r="AB8" s="284" t="str">
        <f t="shared" si="2"/>
        <v>TungstenGanzhou Huaxing Tungsten Products Co., Ltd.</v>
      </c>
    </row>
    <row r="9" spans="1:34" s="283" customFormat="1" ht="20.25">
      <c r="A9" s="450" t="s">
        <v>915</v>
      </c>
      <c r="B9" s="451" t="s">
        <v>1266</v>
      </c>
      <c r="C9" s="447" t="s">
        <v>1528</v>
      </c>
      <c r="D9" s="450" t="s">
        <v>1528</v>
      </c>
      <c r="E9" s="450" t="s">
        <v>1232</v>
      </c>
      <c r="F9" s="450" t="s">
        <v>915</v>
      </c>
      <c r="G9" s="450" t="s">
        <v>15433</v>
      </c>
      <c r="H9" s="448">
        <v>0</v>
      </c>
      <c r="I9" s="449" t="s">
        <v>2074</v>
      </c>
      <c r="J9" s="449" t="s">
        <v>1866</v>
      </c>
      <c r="K9" s="240"/>
      <c r="L9" s="240"/>
      <c r="M9" s="240"/>
      <c r="N9" s="240"/>
      <c r="O9" s="240"/>
      <c r="P9" s="239"/>
      <c r="Q9" s="241"/>
      <c r="R9" s="236" t="str">
        <f ca="1">IF(ISERROR($V9),"",OFFSET('Smelter Look-up'!$C$4,$V9-4,0)&amp;"")</f>
        <v>Chongyi Zhangyuan Tungsten Co., Ltd.</v>
      </c>
      <c r="S9" s="250" t="str">
        <f t="shared" ca="1" si="0"/>
        <v>CN</v>
      </c>
      <c r="T9" s="250" t="str">
        <f ca="1">IF(B9="","",IF(ISERROR(MATCH($J9,SorP!$B$1:$B$6230,0)),"",INDIRECT("'SorP'!$A$"&amp;MATCH($J9,SorP!$B$1:$B$6230,0))))</f>
        <v>CN-36</v>
      </c>
      <c r="U9" s="280"/>
      <c r="V9" s="281">
        <f>IF(C9="",NA(),MATCH($B9&amp;$C9,'Smelter Look-up'!$J:$J,0))</f>
        <v>521</v>
      </c>
      <c r="W9" s="282"/>
      <c r="X9" s="282">
        <f t="shared" si="1"/>
        <v>0</v>
      </c>
      <c r="Y9" s="282"/>
      <c r="Z9" s="282"/>
      <c r="AB9" s="284" t="str">
        <f t="shared" si="2"/>
        <v>TungstenChongyi Zhangyuan Tungsten Co., Ltd.</v>
      </c>
    </row>
    <row r="10" spans="1:34" s="283" customFormat="1" ht="20.25">
      <c r="A10" s="450" t="s">
        <v>912</v>
      </c>
      <c r="B10" s="451" t="s">
        <v>1266</v>
      </c>
      <c r="C10" s="447" t="s">
        <v>2129</v>
      </c>
      <c r="D10" s="450" t="s">
        <v>2129</v>
      </c>
      <c r="E10" s="450" t="s">
        <v>1241</v>
      </c>
      <c r="F10" s="450" t="s">
        <v>912</v>
      </c>
      <c r="G10" s="450" t="s">
        <v>15433</v>
      </c>
      <c r="H10" s="448">
        <v>0</v>
      </c>
      <c r="I10" s="449" t="s">
        <v>2592</v>
      </c>
      <c r="J10" s="449" t="s">
        <v>2593</v>
      </c>
      <c r="K10" s="240"/>
      <c r="L10" s="240"/>
      <c r="M10" s="240"/>
      <c r="N10" s="240"/>
      <c r="O10" s="240"/>
      <c r="P10" s="239"/>
      <c r="Q10" s="241"/>
      <c r="R10" s="236" t="str">
        <f ca="1">IF(ISERROR($V10),"",OFFSET('Smelter Look-up'!$C$4,$V10-4,0)&amp;"")</f>
        <v>A.L.M.T. TUNGSTEN Corp.</v>
      </c>
      <c r="S10" s="250" t="str">
        <f t="shared" ca="1" si="0"/>
        <v>JP</v>
      </c>
      <c r="T10" s="250" t="str">
        <f ca="1">IF(B10="","",IF(ISERROR(MATCH($J10,SorP!$B$1:$B$6230,0)),"",INDIRECT("'SorP'!$A$"&amp;MATCH($J10,SorP!$B$1:$B$6230,0))))</f>
        <v>JP-16</v>
      </c>
      <c r="U10" s="280"/>
      <c r="V10" s="281">
        <f>IF(C10="",NA(),MATCH($B10&amp;$C10,'Smelter Look-up'!$J:$J,0))</f>
        <v>510</v>
      </c>
      <c r="W10" s="282"/>
      <c r="X10" s="282">
        <f t="shared" si="1"/>
        <v>0</v>
      </c>
      <c r="Y10" s="282"/>
      <c r="Z10" s="282"/>
      <c r="AB10" s="284" t="str">
        <f t="shared" si="2"/>
        <v>TungstenA.L.M.T. TUNGSTEN Corp.</v>
      </c>
    </row>
    <row r="11" spans="1:34" s="283" customFormat="1" ht="20.25">
      <c r="A11" s="450" t="s">
        <v>752</v>
      </c>
      <c r="B11" s="451" t="s">
        <v>1263</v>
      </c>
      <c r="C11" s="447" t="s">
        <v>2966</v>
      </c>
      <c r="D11" s="450" t="s">
        <v>2966</v>
      </c>
      <c r="E11" s="450" t="s">
        <v>1241</v>
      </c>
      <c r="F11" s="450" t="s">
        <v>752</v>
      </c>
      <c r="G11" s="450" t="s">
        <v>15433</v>
      </c>
      <c r="H11" s="448">
        <v>0</v>
      </c>
      <c r="I11" s="449" t="s">
        <v>1812</v>
      </c>
      <c r="J11" s="449" t="s">
        <v>1813</v>
      </c>
      <c r="K11" s="240"/>
      <c r="L11" s="240"/>
      <c r="M11" s="240"/>
      <c r="N11" s="240"/>
      <c r="O11" s="240"/>
      <c r="P11" s="239"/>
      <c r="Q11" s="241"/>
      <c r="R11" s="236" t="str">
        <f ca="1">IF(ISERROR($V11),"",OFFSET('Smelter Look-up'!$C$4,$V11-4,0)&amp;"")</f>
        <v>Asahi Pretec Corp.</v>
      </c>
      <c r="S11" s="250" t="str">
        <f t="shared" ca="1" si="0"/>
        <v>JP</v>
      </c>
      <c r="T11" s="250" t="str">
        <f ca="1">IF(B11="","",IF(ISERROR(MATCH($J11,SorP!$B$1:$B$6230,0)),"",INDIRECT("'SorP'!$A$"&amp;MATCH($J11,SorP!$B$1:$B$6230,0))))</f>
        <v>JP-28</v>
      </c>
      <c r="U11" s="280"/>
      <c r="V11" s="281">
        <f>IF(C11="",NA(),MATCH($B11&amp;$C11,'Smelter Look-up'!$J:$J,0))</f>
        <v>22</v>
      </c>
      <c r="W11" s="282"/>
      <c r="X11" s="282">
        <f t="shared" si="1"/>
        <v>0</v>
      </c>
      <c r="Y11" s="282"/>
      <c r="Z11" s="282"/>
      <c r="AB11" s="284" t="str">
        <f t="shared" si="2"/>
        <v>GoldAsahi Pretec Corp.</v>
      </c>
    </row>
    <row r="12" spans="1:34" s="283" customFormat="1" ht="20.25">
      <c r="A12" s="450" t="s">
        <v>782</v>
      </c>
      <c r="B12" s="451" t="s">
        <v>1263</v>
      </c>
      <c r="C12" s="447" t="s">
        <v>1369</v>
      </c>
      <c r="D12" s="450" t="s">
        <v>1369</v>
      </c>
      <c r="E12" s="450" t="s">
        <v>1241</v>
      </c>
      <c r="F12" s="450" t="s">
        <v>782</v>
      </c>
      <c r="G12" s="450" t="s">
        <v>15433</v>
      </c>
      <c r="H12" s="448">
        <v>0</v>
      </c>
      <c r="I12" s="449" t="s">
        <v>1862</v>
      </c>
      <c r="J12" s="449" t="s">
        <v>1844</v>
      </c>
      <c r="K12" s="240"/>
      <c r="L12" s="240"/>
      <c r="M12" s="240"/>
      <c r="N12" s="240"/>
      <c r="O12" s="240"/>
      <c r="P12" s="239"/>
      <c r="Q12" s="241"/>
      <c r="R12" s="236" t="str">
        <f ca="1">IF(ISERROR($V12),"",OFFSET('Smelter Look-up'!$C$4,$V12-4,0)&amp;"")</f>
        <v>Ishifuku Metal Industry Co., Ltd.</v>
      </c>
      <c r="S12" s="250" t="str">
        <f t="shared" ca="1" si="0"/>
        <v>JP</v>
      </c>
      <c r="T12" s="250" t="str">
        <f ca="1">IF(B12="","",IF(ISERROR(MATCH($J12,SorP!$B$1:$B$6230,0)),"",INDIRECT("'SorP'!$A$"&amp;MATCH($J12,SorP!$B$1:$B$6230,0))))</f>
        <v>JP-11</v>
      </c>
      <c r="U12" s="280"/>
      <c r="V12" s="281">
        <f>IF(C12="",NA(),MATCH($B12&amp;$C12,'Smelter Look-up'!$J:$J,0))</f>
        <v>96</v>
      </c>
      <c r="W12" s="282"/>
      <c r="X12" s="282">
        <f t="shared" si="1"/>
        <v>0</v>
      </c>
      <c r="Y12" s="282"/>
      <c r="Z12" s="282"/>
      <c r="AB12" s="284" t="str">
        <f t="shared" si="2"/>
        <v>GoldIshifuku Metal Industry Co., Ltd.</v>
      </c>
    </row>
    <row r="13" spans="1:34" s="283" customFormat="1" ht="20.25">
      <c r="A13" s="450" t="s">
        <v>790</v>
      </c>
      <c r="B13" s="451" t="s">
        <v>1263</v>
      </c>
      <c r="C13" s="447" t="s">
        <v>62</v>
      </c>
      <c r="D13" s="450" t="s">
        <v>62</v>
      </c>
      <c r="E13" s="450" t="s">
        <v>1241</v>
      </c>
      <c r="F13" s="450" t="s">
        <v>790</v>
      </c>
      <c r="G13" s="450" t="s">
        <v>15433</v>
      </c>
      <c r="H13" s="448">
        <v>0</v>
      </c>
      <c r="I13" s="449" t="s">
        <v>3062</v>
      </c>
      <c r="J13" s="449" t="s">
        <v>3062</v>
      </c>
      <c r="K13" s="240"/>
      <c r="L13" s="240"/>
      <c r="M13" s="240"/>
      <c r="N13" s="240"/>
      <c r="O13" s="240"/>
      <c r="P13" s="239"/>
      <c r="Q13" s="241"/>
      <c r="R13" s="236" t="str">
        <f ca="1">IF(ISERROR($V13),"",OFFSET('Smelter Look-up'!$C$4,$V13-4,0)&amp;"")</f>
        <v>JX Nippon Mining &amp; Metals Co., Ltd.</v>
      </c>
      <c r="S13" s="250" t="str">
        <f t="shared" ca="1" si="0"/>
        <v>JP</v>
      </c>
      <c r="T13" s="250" t="str">
        <f ca="1">IF(B13="","",IF(ISERROR(MATCH($J13,SorP!$B$1:$B$6230,0)),"",INDIRECT("'SorP'!$A$"&amp;MATCH($J13,SorP!$B$1:$B$6230,0))))</f>
        <v/>
      </c>
      <c r="U13" s="280"/>
      <c r="V13" s="281">
        <f>IF(C13="",NA(),MATCH($B13&amp;$C13,'Smelter Look-up'!$J:$J,0))</f>
        <v>108</v>
      </c>
      <c r="W13" s="282"/>
      <c r="X13" s="282">
        <f t="shared" si="1"/>
        <v>0</v>
      </c>
      <c r="Y13" s="282"/>
      <c r="Z13" s="282"/>
      <c r="AB13" s="284" t="str">
        <f t="shared" si="2"/>
        <v>GoldJX Nippon Mining &amp; Metals Co., Ltd.</v>
      </c>
    </row>
    <row r="14" spans="1:34" s="283" customFormat="1" ht="20.25">
      <c r="A14" s="450" t="s">
        <v>802</v>
      </c>
      <c r="B14" s="451" t="s">
        <v>1263</v>
      </c>
      <c r="C14" s="447" t="s">
        <v>64</v>
      </c>
      <c r="D14" s="450" t="s">
        <v>64</v>
      </c>
      <c r="E14" s="450" t="s">
        <v>1241</v>
      </c>
      <c r="F14" s="450" t="s">
        <v>802</v>
      </c>
      <c r="G14" s="450" t="s">
        <v>15433</v>
      </c>
      <c r="H14" s="448">
        <v>0</v>
      </c>
      <c r="I14" s="449" t="s">
        <v>1888</v>
      </c>
      <c r="J14" s="449" t="s">
        <v>1844</v>
      </c>
      <c r="K14" s="240"/>
      <c r="L14" s="240"/>
      <c r="M14" s="240"/>
      <c r="N14" s="240"/>
      <c r="O14" s="240"/>
      <c r="P14" s="239"/>
      <c r="Q14" s="241"/>
      <c r="R14" s="236" t="str">
        <f ca="1">IF(ISERROR($V14),"",OFFSET('Smelter Look-up'!$C$4,$V14-4,0)&amp;"")</f>
        <v>Matsuda Sangyo Co., Ltd.</v>
      </c>
      <c r="S14" s="250" t="str">
        <f t="shared" ca="1" si="0"/>
        <v>JP</v>
      </c>
      <c r="T14" s="250" t="str">
        <f ca="1">IF(B14="","",IF(ISERROR(MATCH($J14,SorP!$B$1:$B$6230,0)),"",INDIRECT("'SorP'!$A$"&amp;MATCH($J14,SorP!$B$1:$B$6230,0))))</f>
        <v>JP-11</v>
      </c>
      <c r="U14" s="280"/>
      <c r="V14" s="281">
        <f>IF(C14="",NA(),MATCH($B14&amp;$C14,'Smelter Look-up'!$J:$J,0))</f>
        <v>136</v>
      </c>
      <c r="W14" s="282"/>
      <c r="X14" s="282">
        <f t="shared" si="1"/>
        <v>0</v>
      </c>
      <c r="Y14" s="282"/>
      <c r="Z14" s="282"/>
      <c r="AB14" s="284" t="str">
        <f t="shared" si="2"/>
        <v>GoldMatsuda Sangyo Co., Ltd.</v>
      </c>
    </row>
    <row r="15" spans="1:34" s="283" customFormat="1" ht="20.25">
      <c r="A15" s="450" t="s">
        <v>808</v>
      </c>
      <c r="B15" s="451" t="s">
        <v>1263</v>
      </c>
      <c r="C15" s="447" t="s">
        <v>1299</v>
      </c>
      <c r="D15" s="450" t="s">
        <v>1299</v>
      </c>
      <c r="E15" s="450" t="s">
        <v>1241</v>
      </c>
      <c r="F15" s="450" t="s">
        <v>808</v>
      </c>
      <c r="G15" s="450" t="s">
        <v>15433</v>
      </c>
      <c r="H15" s="448">
        <v>0</v>
      </c>
      <c r="I15" s="449" t="s">
        <v>1898</v>
      </c>
      <c r="J15" s="449" t="s">
        <v>2701</v>
      </c>
      <c r="K15" s="240"/>
      <c r="L15" s="240"/>
      <c r="M15" s="240"/>
      <c r="N15" s="240"/>
      <c r="O15" s="240"/>
      <c r="P15" s="239"/>
      <c r="Q15" s="241"/>
      <c r="R15" s="236" t="str">
        <f ca="1">IF(ISERROR($V15),"",OFFSET('Smelter Look-up'!$C$4,$V15-4,0)&amp;"")</f>
        <v>Mitsubishi Materials Corporation</v>
      </c>
      <c r="S15" s="250" t="str">
        <f t="shared" ca="1" si="0"/>
        <v>JP</v>
      </c>
      <c r="T15" s="250" t="str">
        <f ca="1">IF(B15="","",IF(ISERROR(MATCH($J15,SorP!$B$1:$B$6230,0)),"",INDIRECT("'SorP'!$A$"&amp;MATCH($J15,SorP!$B$1:$B$6230,0))))</f>
        <v>JP-37</v>
      </c>
      <c r="U15" s="280"/>
      <c r="V15" s="281">
        <f>IF(C15="",NA(),MATCH($B15&amp;$C15,'Smelter Look-up'!$J:$J,0))</f>
        <v>150</v>
      </c>
      <c r="W15" s="282"/>
      <c r="X15" s="282">
        <f t="shared" si="1"/>
        <v>0</v>
      </c>
      <c r="Y15" s="282"/>
      <c r="Z15" s="282"/>
      <c r="AB15" s="284" t="str">
        <f t="shared" si="2"/>
        <v>GoldMitsubishi Materials Corporation</v>
      </c>
    </row>
    <row r="16" spans="1:34" s="283" customFormat="1" ht="20.25">
      <c r="A16" s="450" t="s">
        <v>809</v>
      </c>
      <c r="B16" s="451" t="s">
        <v>1263</v>
      </c>
      <c r="C16" s="447" t="s">
        <v>1371</v>
      </c>
      <c r="D16" s="450" t="s">
        <v>1371</v>
      </c>
      <c r="E16" s="450" t="s">
        <v>1241</v>
      </c>
      <c r="F16" s="450" t="s">
        <v>809</v>
      </c>
      <c r="G16" s="450" t="s">
        <v>15433</v>
      </c>
      <c r="H16" s="448">
        <v>0</v>
      </c>
      <c r="I16" s="449" t="s">
        <v>1900</v>
      </c>
      <c r="J16" s="449" t="s">
        <v>1899</v>
      </c>
      <c r="K16" s="240"/>
      <c r="L16" s="240"/>
      <c r="M16" s="240"/>
      <c r="N16" s="240"/>
      <c r="O16" s="240"/>
      <c r="P16" s="239"/>
      <c r="Q16" s="241"/>
      <c r="R16" s="236" t="str">
        <f ca="1">IF(ISERROR($V16),"",OFFSET('Smelter Look-up'!$C$4,$V16-4,0)&amp;"")</f>
        <v>Mitsui Mining and Smelting Co., Ltd.</v>
      </c>
      <c r="S16" s="250" t="str">
        <f t="shared" ca="1" si="0"/>
        <v>JP</v>
      </c>
      <c r="T16" s="250" t="str">
        <f ca="1">IF(B16="","",IF(ISERROR(MATCH($J16,SorP!$B$1:$B$6230,0)),"",INDIRECT("'SorP'!$A$"&amp;MATCH($J16,SorP!$B$1:$B$6230,0))))</f>
        <v>JP-34</v>
      </c>
      <c r="U16" s="280"/>
      <c r="V16" s="281">
        <f>IF(C16="",NA(),MATCH($B16&amp;$C16,'Smelter Look-up'!$J:$J,0))</f>
        <v>152</v>
      </c>
      <c r="W16" s="282"/>
      <c r="X16" s="282">
        <f t="shared" si="1"/>
        <v>0</v>
      </c>
      <c r="Y16" s="282"/>
      <c r="Z16" s="282"/>
      <c r="AB16" s="284" t="str">
        <f t="shared" si="2"/>
        <v>GoldMitsui Mining and Smelting Co., Ltd.</v>
      </c>
    </row>
    <row r="17" spans="1:28" s="283" customFormat="1" ht="20.25">
      <c r="A17" s="450" t="s">
        <v>813</v>
      </c>
      <c r="B17" s="451" t="s">
        <v>1263</v>
      </c>
      <c r="C17" s="447" t="s">
        <v>2617</v>
      </c>
      <c r="D17" s="450" t="s">
        <v>2617</v>
      </c>
      <c r="E17" s="450" t="s">
        <v>1241</v>
      </c>
      <c r="F17" s="450" t="s">
        <v>813</v>
      </c>
      <c r="G17" s="450" t="s">
        <v>15433</v>
      </c>
      <c r="H17" s="448">
        <v>0</v>
      </c>
      <c r="I17" s="449" t="s">
        <v>1905</v>
      </c>
      <c r="J17" s="449" t="s">
        <v>1906</v>
      </c>
      <c r="K17" s="240"/>
      <c r="L17" s="240"/>
      <c r="M17" s="240"/>
      <c r="N17" s="240"/>
      <c r="O17" s="240"/>
      <c r="P17" s="239"/>
      <c r="Q17" s="241"/>
      <c r="R17" s="236" t="str">
        <f ca="1">IF(ISERROR($V17),"",OFFSET('Smelter Look-up'!$C$4,$V17-4,0)&amp;"")</f>
        <v>Nihon Material Co., Ltd.</v>
      </c>
      <c r="S17" s="250" t="str">
        <f t="shared" ca="1" si="0"/>
        <v>JP</v>
      </c>
      <c r="T17" s="250" t="str">
        <f ca="1">IF(B17="","",IF(ISERROR(MATCH($J17,SorP!$B$1:$B$6230,0)),"",INDIRECT("'SorP'!$A$"&amp;MATCH($J17,SorP!$B$1:$B$6230,0))))</f>
        <v>JP-12</v>
      </c>
      <c r="U17" s="280"/>
      <c r="V17" s="281">
        <f>IF(C17="",NA(),MATCH($B17&amp;$C17,'Smelter Look-up'!$J:$J,0))</f>
        <v>162</v>
      </c>
      <c r="W17" s="282"/>
      <c r="X17" s="282">
        <f t="shared" si="1"/>
        <v>0</v>
      </c>
      <c r="Y17" s="282"/>
      <c r="Z17" s="282"/>
      <c r="AB17" s="284" t="str">
        <f t="shared" si="2"/>
        <v>GoldNihon Material Co., Ltd.</v>
      </c>
    </row>
    <row r="18" spans="1:28" s="283" customFormat="1" ht="20.25">
      <c r="A18" s="450" t="s">
        <v>831</v>
      </c>
      <c r="B18" s="451" t="s">
        <v>1263</v>
      </c>
      <c r="C18" s="447" t="s">
        <v>66</v>
      </c>
      <c r="D18" s="450" t="s">
        <v>66</v>
      </c>
      <c r="E18" s="450" t="s">
        <v>1241</v>
      </c>
      <c r="F18" s="450" t="s">
        <v>831</v>
      </c>
      <c r="G18" s="450" t="s">
        <v>15433</v>
      </c>
      <c r="H18" s="448">
        <v>0</v>
      </c>
      <c r="I18" s="449" t="s">
        <v>1939</v>
      </c>
      <c r="J18" s="449" t="s">
        <v>2702</v>
      </c>
      <c r="K18" s="240"/>
      <c r="L18" s="240"/>
      <c r="M18" s="240"/>
      <c r="N18" s="240"/>
      <c r="O18" s="240"/>
      <c r="P18" s="239"/>
      <c r="Q18" s="241"/>
      <c r="R18" s="236" t="str">
        <f ca="1">IF(ISERROR($V18),"",OFFSET('Smelter Look-up'!$C$4,$V18-4,0)&amp;"")</f>
        <v>Sumitomo Metal Mining Co., Ltd.</v>
      </c>
      <c r="S18" s="250" t="str">
        <f t="shared" ca="1" si="0"/>
        <v>JP</v>
      </c>
      <c r="T18" s="250" t="str">
        <f ca="1">IF(B18="","",IF(ISERROR(MATCH($J18,SorP!$B$1:$B$6230,0)),"",INDIRECT("'SorP'!$A$"&amp;MATCH($J18,SorP!$B$1:$B$6230,0))))</f>
        <v>JP-38</v>
      </c>
      <c r="U18" s="280"/>
      <c r="V18" s="281">
        <f>IF(C18="",NA(),MATCH($B18&amp;$C18,'Smelter Look-up'!$J:$J,0))</f>
        <v>227</v>
      </c>
      <c r="W18" s="282"/>
      <c r="X18" s="282">
        <f t="shared" si="1"/>
        <v>0</v>
      </c>
      <c r="Y18" s="282"/>
      <c r="Z18" s="282"/>
      <c r="AB18" s="284" t="str">
        <f t="shared" si="2"/>
        <v>GoldSumitomo Metal Mining Co., Ltd.</v>
      </c>
    </row>
    <row r="19" spans="1:28" s="283" customFormat="1" ht="20.25">
      <c r="A19" s="450" t="s">
        <v>832</v>
      </c>
      <c r="B19" s="451" t="s">
        <v>1263</v>
      </c>
      <c r="C19" s="447" t="s">
        <v>1374</v>
      </c>
      <c r="D19" s="450" t="s">
        <v>1374</v>
      </c>
      <c r="E19" s="450" t="s">
        <v>1241</v>
      </c>
      <c r="F19" s="450" t="s">
        <v>832</v>
      </c>
      <c r="G19" s="450" t="s">
        <v>15433</v>
      </c>
      <c r="H19" s="448">
        <v>0</v>
      </c>
      <c r="I19" s="449" t="s">
        <v>1941</v>
      </c>
      <c r="J19" s="449" t="s">
        <v>1942</v>
      </c>
      <c r="K19" s="240"/>
      <c r="L19" s="240"/>
      <c r="M19" s="240"/>
      <c r="N19" s="240"/>
      <c r="O19" s="240"/>
      <c r="P19" s="239"/>
      <c r="Q19" s="241"/>
      <c r="R19" s="236" t="str">
        <f ca="1">IF(ISERROR($V19),"",OFFSET('Smelter Look-up'!$C$4,$V19-4,0)&amp;"")</f>
        <v>Tanaka Kikinzoku Kogyo K.K.</v>
      </c>
      <c r="S19" s="250" t="str">
        <f t="shared" ca="1" si="0"/>
        <v>JP</v>
      </c>
      <c r="T19" s="250" t="str">
        <f ca="1">IF(B19="","",IF(ISERROR(MATCH($J19,SorP!$B$1:$B$6230,0)),"",INDIRECT("'SorP'!$A$"&amp;MATCH($J19,SorP!$B$1:$B$6230,0))))</f>
        <v>JP-14</v>
      </c>
      <c r="U19" s="280"/>
      <c r="V19" s="281">
        <f>IF(C19="",NA(),MATCH($B19&amp;$C19,'Smelter Look-up'!$J:$J,0))</f>
        <v>239</v>
      </c>
      <c r="W19" s="282"/>
      <c r="X19" s="282">
        <f t="shared" si="1"/>
        <v>0</v>
      </c>
      <c r="Y19" s="282"/>
      <c r="Z19" s="282"/>
      <c r="AB19" s="284" t="str">
        <f t="shared" si="2"/>
        <v>GoldTanaka Kikinzoku Kogyo K.K.</v>
      </c>
    </row>
    <row r="20" spans="1:28" s="283" customFormat="1" ht="20.25">
      <c r="A20" s="450" t="s">
        <v>835</v>
      </c>
      <c r="B20" s="451" t="s">
        <v>1263</v>
      </c>
      <c r="C20" s="447" t="s">
        <v>2627</v>
      </c>
      <c r="D20" s="450" t="s">
        <v>2627</v>
      </c>
      <c r="E20" s="450" t="s">
        <v>1241</v>
      </c>
      <c r="F20" s="450" t="s">
        <v>835</v>
      </c>
      <c r="G20" s="450" t="s">
        <v>15433</v>
      </c>
      <c r="H20" s="448">
        <v>0</v>
      </c>
      <c r="I20" s="449" t="s">
        <v>1947</v>
      </c>
      <c r="J20" s="449" t="s">
        <v>1844</v>
      </c>
      <c r="K20" s="240"/>
      <c r="L20" s="240"/>
      <c r="M20" s="240"/>
      <c r="N20" s="240"/>
      <c r="O20" s="240"/>
      <c r="P20" s="239"/>
      <c r="Q20" s="241"/>
      <c r="R20" s="236" t="str">
        <f ca="1">IF(ISERROR($V20),"",OFFSET('Smelter Look-up'!$C$4,$V20-4,0)&amp;"")</f>
        <v>Tokuriki Honten Co., Ltd.</v>
      </c>
      <c r="S20" s="250" t="str">
        <f t="shared" ca="1" si="0"/>
        <v>JP</v>
      </c>
      <c r="T20" s="250" t="str">
        <f ca="1">IF(B20="","",IF(ISERROR(MATCH($J20,SorP!$B$1:$B$6230,0)),"",INDIRECT("'SorP'!$A$"&amp;MATCH($J20,SorP!$B$1:$B$6230,0))))</f>
        <v>JP-11</v>
      </c>
      <c r="U20" s="280"/>
      <c r="V20" s="281">
        <f>IF(C20="",NA(),MATCH($B20&amp;$C20,'Smelter Look-up'!$J:$J,0))</f>
        <v>244</v>
      </c>
      <c r="W20" s="282"/>
      <c r="X20" s="282">
        <f t="shared" si="1"/>
        <v>0</v>
      </c>
      <c r="Y20" s="282"/>
      <c r="Z20" s="282"/>
      <c r="AB20" s="284" t="str">
        <f t="shared" si="2"/>
        <v>GoldTokuriki Honten Co., Ltd.</v>
      </c>
    </row>
    <row r="21" spans="1:28" s="283" customFormat="1" ht="20.25">
      <c r="A21" s="450" t="s">
        <v>920</v>
      </c>
      <c r="B21" s="451" t="s">
        <v>1266</v>
      </c>
      <c r="C21" s="447" t="s">
        <v>1531</v>
      </c>
      <c r="D21" s="450" t="s">
        <v>1531</v>
      </c>
      <c r="E21" s="450" t="s">
        <v>1241</v>
      </c>
      <c r="F21" s="450" t="s">
        <v>920</v>
      </c>
      <c r="G21" s="450" t="s">
        <v>15433</v>
      </c>
      <c r="H21" s="448">
        <v>0</v>
      </c>
      <c r="I21" s="449" t="s">
        <v>2595</v>
      </c>
      <c r="J21" s="449" t="s">
        <v>1839</v>
      </c>
      <c r="K21" s="240"/>
      <c r="L21" s="240"/>
      <c r="M21" s="240"/>
      <c r="N21" s="240"/>
      <c r="O21" s="240"/>
      <c r="P21" s="239"/>
      <c r="Q21" s="241"/>
      <c r="R21" s="236" t="str">
        <f ca="1">IF(ISERROR($V21),"",OFFSET('Smelter Look-up'!$C$4,$V21-4,0)&amp;"")</f>
        <v>Japan New Metals Co., Ltd.</v>
      </c>
      <c r="S21" s="250" t="str">
        <f t="shared" ca="1" si="0"/>
        <v>JP</v>
      </c>
      <c r="T21" s="250" t="str">
        <f ca="1">IF(B21="","",IF(ISERROR(MATCH($J21,SorP!$B$1:$B$6230,0)),"",INDIRECT("'SorP'!$A$"&amp;MATCH($J21,SorP!$B$1:$B$6230,0))))</f>
        <v>JP-05</v>
      </c>
      <c r="U21" s="280"/>
      <c r="V21" s="281">
        <f>IF(C21="",NA(),MATCH($B21&amp;$C21,'Smelter Look-up'!$J:$J,0))</f>
        <v>541</v>
      </c>
      <c r="W21" s="282"/>
      <c r="X21" s="282">
        <f t="shared" si="1"/>
        <v>0</v>
      </c>
      <c r="Y21" s="282"/>
      <c r="Z21" s="282"/>
      <c r="AB21" s="284" t="str">
        <f t="shared" si="2"/>
        <v>TungstenJapan New Metals Co., Ltd.</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22:B2493">
    <cfRule type="expression" dxfId="47" priority="25" stopIfTrue="1">
      <formula>IF(B22="",TRUE)</formula>
    </cfRule>
    <cfRule type="expression" dxfId="46" priority="36" stopIfTrue="1">
      <formula>IF(AND(COUNTIF(MetalSmelter,B22&amp;C22)=0,LEN(C22)&gt;0), TRUE, FALSE)</formula>
    </cfRule>
  </conditionalFormatting>
  <conditionalFormatting sqref="D22:D2493">
    <cfRule type="expression" dxfId="45" priority="19" stopIfTrue="1">
      <formula>IF(AND(LEN($C22) &gt;0, ($C22 &lt;&gt; "Smelter Not Listed")),1,0)</formula>
    </cfRule>
    <cfRule type="expression" dxfId="44" priority="44" stopIfTrue="1">
      <formula>IF(AND(D22="",$C22=$X$4),TRUE)</formula>
    </cfRule>
    <cfRule type="expression" dxfId="43" priority="45" stopIfTrue="1">
      <formula>IF(FIND("!",D22),TRUE)</formula>
    </cfRule>
  </conditionalFormatting>
  <conditionalFormatting sqref="G22:G2493">
    <cfRule type="expression" dxfId="42" priority="46" stopIfTrue="1">
      <formula>IF(FIND("Enter smelter details",G22),TRUE)</formula>
    </cfRule>
  </conditionalFormatting>
  <conditionalFormatting sqref="E22:E2493 R5:R2494">
    <cfRule type="expression" dxfId="41" priority="32" stopIfTrue="1">
      <formula>IF(AND(E5="",$C5=$X$4),TRUE)</formula>
    </cfRule>
    <cfRule type="expression" dxfId="40" priority="33" stopIfTrue="1">
      <formula>IF(FIND("!",E5),TRUE)</formula>
    </cfRule>
  </conditionalFormatting>
  <conditionalFormatting sqref="F22:F2493">
    <cfRule type="expression" dxfId="39" priority="23" stopIfTrue="1">
      <formula>IF(AND(LEN($A22)&gt;0,$A22&lt;&gt;$F22),TRUE,FALSE)</formula>
    </cfRule>
  </conditionalFormatting>
  <conditionalFormatting sqref="C22:C2493">
    <cfRule type="expression" dxfId="38" priority="22" stopIfTrue="1">
      <formula>IF(AND(B22&lt;&gt;"",C22=""),TRUE)</formula>
    </cfRule>
  </conditionalFormatting>
  <conditionalFormatting sqref="B5:B21">
    <cfRule type="expression" dxfId="13" priority="3" stopIfTrue="1">
      <formula>IF(B5="",TRUE)</formula>
    </cfRule>
    <cfRule type="expression" dxfId="12" priority="4" stopIfTrue="1">
      <formula>IF(AND(COUNTIF(MetalSmelter,B5&amp;C5)=0,LEN(C5)&gt;0), TRUE, FALSE)</formula>
    </cfRule>
  </conditionalFormatting>
  <conditionalFormatting sqref="D5:E21">
    <cfRule type="expression" dxfId="9" priority="5" stopIfTrue="1">
      <formula>IF(AND(D5="",$C5=$U$4),TRUE)</formula>
    </cfRule>
    <cfRule type="expression" dxfId="8" priority="6" stopIfTrue="1">
      <formula>IF(FIND("!",D5),TRUE)</formula>
    </cfRule>
  </conditionalFormatting>
  <conditionalFormatting sqref="G5:G21">
    <cfRule type="expression" dxfId="5" priority="7" stopIfTrue="1">
      <formula>IF(FIND("Enter smelter details",G5),TRUE)</formula>
    </cfRule>
  </conditionalFormatting>
  <conditionalFormatting sqref="F5:F21">
    <cfRule type="expression" dxfId="3" priority="2" stopIfTrue="1">
      <formula>IF(AND(LEN($A5)&gt;0,$A5&lt;&gt;$F5),TRUE,FALSE)</formula>
    </cfRule>
  </conditionalFormatting>
  <conditionalFormatting sqref="C5:C21">
    <cfRule type="expression" dxfId="1" priority="1"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7" t="str">
        <f ca="1">OFFSET(L!$C$1,MATCH("Checker"&amp;ADDRESS(ROW(),COLUMN(),4),L!$A:$A,0)-1,SL,,)</f>
        <v>To ensure all required fields have been populated before submitting to your customers review form for any line items highlighted in red</v>
      </c>
      <c r="B1" s="437"/>
      <c r="C1" s="437"/>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Hong Kong Automotive X'Tals Limited</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Ronald Chan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Ronald.Chan@hongkongcrystal.com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852-3511-2388</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Kevin Chu</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Kevin.Chu@hongkongcrystal.com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852-3511-2388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43262</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List'!AB$5:AB$2493,"Tungsten?*")&gt;0),0,1)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37" priority="337" stopIfTrue="1">
      <formula>IF(F62=0,TRUE)</formula>
    </cfRule>
  </conditionalFormatting>
  <conditionalFormatting sqref="A5:A13">
    <cfRule type="expression" dxfId="36" priority="45" stopIfTrue="1">
      <formula>$F5=0</formula>
    </cfRule>
    <cfRule type="expression" dxfId="35" priority="46" stopIfTrue="1">
      <formula>AND($F5=1,$G5=0)</formula>
    </cfRule>
    <cfRule type="expression" dxfId="34" priority="47" stopIfTrue="1">
      <formula>AND($F5&lt;&gt;0,$G5&lt;&gt;0)</formula>
    </cfRule>
  </conditionalFormatting>
  <conditionalFormatting sqref="B61">
    <cfRule type="expression" dxfId="33" priority="43" stopIfTrue="1">
      <formula>$F61=0</formula>
    </cfRule>
  </conditionalFormatting>
  <conditionalFormatting sqref="D52">
    <cfRule type="expression" dxfId="32" priority="354" stopIfTrue="1">
      <formula>$H$52=0</formula>
    </cfRule>
  </conditionalFormatting>
  <conditionalFormatting sqref="B63">
    <cfRule type="expression" dxfId="31" priority="35" stopIfTrue="1">
      <formula>IF(F63=0,TRUE)</formula>
    </cfRule>
  </conditionalFormatting>
  <conditionalFormatting sqref="B64">
    <cfRule type="expression" dxfId="30" priority="31" stopIfTrue="1">
      <formula>IF(F64=0,TRUE)</formula>
    </cfRule>
  </conditionalFormatting>
  <conditionalFormatting sqref="B65:B66">
    <cfRule type="expression" dxfId="29" priority="27" stopIfTrue="1">
      <formula>IF(F65=0,TRUE)</formula>
    </cfRule>
  </conditionalFormatting>
  <conditionalFormatting sqref="C66">
    <cfRule type="expression" dxfId="28" priority="9" stopIfTrue="1">
      <formula>C66="Not Required"</formula>
    </cfRule>
    <cfRule type="expression" dxfId="27" priority="17" stopIfTrue="1">
      <formula>OR(C66="Complete",C66="填写", C66="記入",C66="완료",C66="Complétez",C66="Concluído",C66="Vollständig",C66="Completare",C66="Doldurun")</formula>
    </cfRule>
  </conditionalFormatting>
  <conditionalFormatting sqref="A66">
    <cfRule type="expression" dxfId="26" priority="10" stopIfTrue="1">
      <formula>C66="Not Required"</formula>
    </cfRule>
    <cfRule type="expression" dxfId="25"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24" priority="343" stopIfTrue="1">
      <formula>$F4=0</formula>
    </cfRule>
    <cfRule type="expression" dxfId="23" priority="344" stopIfTrue="1">
      <formula>$H4=0</formula>
    </cfRule>
    <cfRule type="expression" dxfId="22" priority="345" stopIfTrue="1">
      <formula>$H4=1</formula>
    </cfRule>
  </conditionalFormatting>
  <conditionalFormatting sqref="C66 A66">
    <cfRule type="expression" dxfId="21" priority="7" stopIfTrue="1">
      <formula>IF(AND($F$66=1,$G$66=1),TRUE,FALSE)</formula>
    </cfRule>
  </conditionalFormatting>
  <conditionalFormatting sqref="A62:A65">
    <cfRule type="expression" dxfId="20" priority="4" stopIfTrue="1">
      <formula>$F62=0</formula>
    </cfRule>
    <cfRule type="expression" dxfId="19" priority="5" stopIfTrue="1">
      <formula>$H62=0</formula>
    </cfRule>
    <cfRule type="expression" dxfId="18" priority="6" stopIfTrue="1">
      <formula>$H62=1</formula>
    </cfRule>
  </conditionalFormatting>
  <conditionalFormatting sqref="C62:C65">
    <cfRule type="expression" dxfId="17" priority="1" stopIfTrue="1">
      <formula>$F62=0</formula>
    </cfRule>
    <cfRule type="expression" dxfId="16" priority="2" stopIfTrue="1">
      <formula>$H62=0</formula>
    </cfRule>
    <cfRule type="expression" dxfId="15"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9" t="str">
        <f ca="1">OFFSET(L!$C$1,MATCH("Product List"&amp;ADDRESS(ROW(),COLUMN(),4),L!$A:$A,0)-1,SL,,)</f>
        <v>Completion required only if reporting level "Product (or List of Products)" selected on the 'Declaration' worksheet.</v>
      </c>
      <c r="B1" s="440"/>
      <c r="C1" s="440"/>
      <c r="D1" s="440"/>
      <c r="E1" s="150"/>
    </row>
    <row r="2" spans="1:6">
      <c r="A2" s="29"/>
      <c r="B2" s="152"/>
      <c r="C2" s="152"/>
      <c r="D2"/>
      <c r="E2" s="30"/>
    </row>
    <row r="3" spans="1:6">
      <c r="A3" s="29"/>
      <c r="B3" s="152"/>
      <c r="C3" s="152"/>
      <c r="D3" s="152"/>
      <c r="E3" s="30"/>
    </row>
    <row r="4" spans="1:6" ht="15.75" customHeight="1">
      <c r="A4" s="29"/>
      <c r="B4" s="438" t="s">
        <v>1026</v>
      </c>
      <c r="C4" s="438"/>
      <c r="D4" s="43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1" t="str">
        <f ca="1">OFFSET(L!$C$1,MATCH("General"&amp;"Cpy",L!$A:$A,0)-1,SL,,)</f>
        <v>© 2018 Responsible Minerals Initiative. All rights reserved.</v>
      </c>
      <c r="C1001" s="441"/>
      <c r="D1001" s="44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14"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99.2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48.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16.7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48.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28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3">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40">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05">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75.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70.5">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20">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42.75">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28.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42">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71">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56.75">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27.75">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27.7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42.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71">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42.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14">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28.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42">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56.75">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28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70.7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07">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199.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0">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7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1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8.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Ronald Chan</cp:lastModifiedBy>
  <cp:lastPrinted>2015-04-21T20:47:43Z</cp:lastPrinted>
  <dcterms:created xsi:type="dcterms:W3CDTF">2010-06-21T21:00:23Z</dcterms:created>
  <dcterms:modified xsi:type="dcterms:W3CDTF">2018-06-11T10:15:10Z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